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_IP_\RP 19\PRAVIDLA\"/>
    </mc:Choice>
  </mc:AlternateContent>
  <bookViews>
    <workbookView xWindow="0" yWindow="0" windowWidth="28800" windowHeight="12030"/>
  </bookViews>
  <sheets>
    <sheet name="Zpráva IP 19-20" sheetId="2" r:id="rId1"/>
    <sheet name="DATA ZDROJ MI" sheetId="5" state="hidden" r:id="rId2"/>
    <sheet name="Dílčí zpráva-Mobility" sheetId="7" r:id="rId3"/>
    <sheet name="DATA ZDROJ" sheetId="4" state="hidden" r:id="rId4"/>
    <sheet name="DATA ZDROJ MOB" sheetId="8" state="hidden" r:id="rId5"/>
    <sheet name="DATA Zakazky" sheetId="6" state="hidden" r:id="rId6"/>
  </sheets>
  <definedNames>
    <definedName name="_xlnm._FilterDatabase" localSheetId="5" hidden="1">'DATA Zakazky'!$A$1:$O$1</definedName>
    <definedName name="_xlnm._FilterDatabase" localSheetId="2" hidden="1">'Dílčí zpráva-Mobility'!$B$1:$T$27</definedName>
    <definedName name="_xlnm._FilterDatabase" localSheetId="0" hidden="1">'Zpráva IP 19-20'!$B$1:$T$43</definedName>
    <definedName name="IP" localSheetId="4">#REF!</definedName>
    <definedName name="IP" localSheetId="2">#REF!</definedName>
    <definedName name="IP">#REF!</definedName>
    <definedName name="_xlnm.Print_Area" localSheetId="2">'Dílčí zpráva-Mobility'!$A$1:$U$132</definedName>
    <definedName name="_xlnm.Print_Area" localSheetId="0">'Zpráva IP 19-20'!$A$1:$U$151</definedName>
  </definedNames>
  <calcPr calcId="162913"/>
</workbook>
</file>

<file path=xl/calcChain.xml><?xml version="1.0" encoding="utf-8"?>
<calcChain xmlns="http://schemas.openxmlformats.org/spreadsheetml/2006/main">
  <c r="C31" i="2" l="1"/>
  <c r="C30" i="2"/>
  <c r="D30" i="2" s="1"/>
  <c r="C32" i="2"/>
  <c r="C33" i="2"/>
  <c r="H30" i="2" l="1"/>
  <c r="S7" i="2"/>
  <c r="D21" i="7" l="1"/>
  <c r="I21" i="7"/>
  <c r="AC12" i="8" l="1"/>
  <c r="AE12" i="8" l="1"/>
  <c r="AE6" i="8" l="1"/>
  <c r="I77" i="7" l="1"/>
  <c r="I76" i="7"/>
  <c r="I75" i="7"/>
  <c r="I74" i="7"/>
  <c r="I73" i="7" s="1"/>
  <c r="K57" i="7"/>
  <c r="K77" i="7" s="1"/>
  <c r="K56" i="7"/>
  <c r="M56" i="7" s="1"/>
  <c r="I55" i="7"/>
  <c r="I58" i="7" s="1"/>
  <c r="K54" i="7"/>
  <c r="K53" i="7" s="1"/>
  <c r="I53" i="7"/>
  <c r="I93" i="2"/>
  <c r="I92" i="2"/>
  <c r="I90" i="2"/>
  <c r="I89" i="2" s="1"/>
  <c r="K73" i="2"/>
  <c r="K93" i="2" s="1"/>
  <c r="K72" i="2"/>
  <c r="K92" i="2" s="1"/>
  <c r="K70" i="2"/>
  <c r="K90" i="2" s="1"/>
  <c r="I71" i="2"/>
  <c r="I74" i="2" s="1"/>
  <c r="I69" i="2"/>
  <c r="M55" i="7" l="1"/>
  <c r="K74" i="7"/>
  <c r="K73" i="7" s="1"/>
  <c r="M57" i="7"/>
  <c r="K76" i="7"/>
  <c r="M76" i="7" s="1"/>
  <c r="K55" i="7"/>
  <c r="I78" i="7"/>
  <c r="M77" i="7"/>
  <c r="M54" i="7"/>
  <c r="M53" i="7" s="1"/>
  <c r="K58" i="7"/>
  <c r="M72" i="2"/>
  <c r="K71" i="2"/>
  <c r="I91" i="2"/>
  <c r="I94" i="2" s="1"/>
  <c r="M93" i="2"/>
  <c r="K91" i="2"/>
  <c r="K94" i="2" s="1"/>
  <c r="M92" i="2"/>
  <c r="M90" i="2"/>
  <c r="M89" i="2" s="1"/>
  <c r="K89" i="2"/>
  <c r="K69" i="2"/>
  <c r="M73" i="2"/>
  <c r="M71" i="2" s="1"/>
  <c r="M70" i="2"/>
  <c r="M69" i="2" s="1"/>
  <c r="K74" i="2"/>
  <c r="C99" i="7"/>
  <c r="C98" i="7"/>
  <c r="G10" i="7"/>
  <c r="B129" i="7" s="1"/>
  <c r="Z5" i="8"/>
  <c r="Z6" i="8"/>
  <c r="Z7" i="8"/>
  <c r="Z8" i="8"/>
  <c r="Z9" i="8"/>
  <c r="Z10" i="8"/>
  <c r="Z11" i="8"/>
  <c r="Z4" i="8"/>
  <c r="E34" i="7"/>
  <c r="E54" i="7" s="1"/>
  <c r="E74" i="7" s="1"/>
  <c r="E73" i="7" s="1"/>
  <c r="C34" i="7"/>
  <c r="C54" i="7" s="1"/>
  <c r="C74" i="7" s="1"/>
  <c r="E36" i="7"/>
  <c r="E56" i="7" s="1"/>
  <c r="E76" i="7" s="1"/>
  <c r="C36" i="7"/>
  <c r="C56" i="7" s="1"/>
  <c r="C76" i="7" s="1"/>
  <c r="E37" i="7"/>
  <c r="C37" i="7"/>
  <c r="J22" i="7"/>
  <c r="J21" i="7"/>
  <c r="I22" i="7"/>
  <c r="C8" i="7"/>
  <c r="I97" i="7" s="1"/>
  <c r="G12" i="7"/>
  <c r="G11" i="7"/>
  <c r="AF8" i="8"/>
  <c r="T9" i="8"/>
  <c r="AF12" i="8"/>
  <c r="AD8" i="8"/>
  <c r="AD12" i="8" s="1"/>
  <c r="AE4" i="8"/>
  <c r="AC4" i="8"/>
  <c r="F4" i="8"/>
  <c r="Q12" i="8"/>
  <c r="L12" i="8"/>
  <c r="F5" i="8"/>
  <c r="F6" i="8"/>
  <c r="F7" i="8"/>
  <c r="F8" i="8"/>
  <c r="F9" i="8"/>
  <c r="F10" i="8"/>
  <c r="F11" i="8"/>
  <c r="V11" i="8"/>
  <c r="U11" i="8"/>
  <c r="T11" i="8"/>
  <c r="R11" i="8"/>
  <c r="S11" i="8" s="1"/>
  <c r="M11" i="8"/>
  <c r="N11" i="8" s="1"/>
  <c r="V10" i="8"/>
  <c r="U10" i="8"/>
  <c r="T10" i="8"/>
  <c r="R10" i="8"/>
  <c r="S10" i="8" s="1"/>
  <c r="M10" i="8"/>
  <c r="V9" i="8"/>
  <c r="U9" i="8"/>
  <c r="R9" i="8"/>
  <c r="S9" i="8" s="1"/>
  <c r="M9" i="8"/>
  <c r="V8" i="8"/>
  <c r="U8" i="8"/>
  <c r="T8" i="8"/>
  <c r="R8" i="8"/>
  <c r="S8" i="8" s="1"/>
  <c r="M8" i="8"/>
  <c r="N8" i="8" s="1"/>
  <c r="V7" i="8"/>
  <c r="U7" i="8"/>
  <c r="T7" i="8"/>
  <c r="R7" i="8"/>
  <c r="S7" i="8" s="1"/>
  <c r="M7" i="8"/>
  <c r="N7" i="8" s="1"/>
  <c r="V6" i="8"/>
  <c r="U6" i="8"/>
  <c r="T6" i="8"/>
  <c r="R6" i="8"/>
  <c r="M6" i="8"/>
  <c r="N6" i="8" s="1"/>
  <c r="V5" i="8"/>
  <c r="U5" i="8"/>
  <c r="T5" i="8"/>
  <c r="R5" i="8"/>
  <c r="S5" i="8" s="1"/>
  <c r="M5" i="8"/>
  <c r="V4" i="8"/>
  <c r="U4" i="8"/>
  <c r="T4" i="8"/>
  <c r="R4" i="8"/>
  <c r="S4" i="8" s="1"/>
  <c r="M4" i="8"/>
  <c r="N4" i="8" s="1"/>
  <c r="V3" i="8"/>
  <c r="U3" i="8"/>
  <c r="T3" i="8"/>
  <c r="R3" i="8"/>
  <c r="S3" i="8" s="1"/>
  <c r="M3" i="8"/>
  <c r="N3" i="8" s="1"/>
  <c r="X3" i="8" s="1"/>
  <c r="C116" i="7"/>
  <c r="C119" i="7" s="1"/>
  <c r="Q67" i="7"/>
  <c r="O67" i="7"/>
  <c r="M67" i="7"/>
  <c r="G67" i="7"/>
  <c r="Q66" i="7"/>
  <c r="Q65" i="7" s="1"/>
  <c r="O66" i="7"/>
  <c r="M66" i="7"/>
  <c r="M65" i="7" s="1"/>
  <c r="G66" i="7"/>
  <c r="K65" i="7"/>
  <c r="I65" i="7"/>
  <c r="I68" i="7" s="1"/>
  <c r="E65" i="7"/>
  <c r="E68" i="7" s="1"/>
  <c r="C65" i="7"/>
  <c r="C68" i="7" s="1"/>
  <c r="Q64" i="7"/>
  <c r="O64" i="7"/>
  <c r="O63" i="7" s="1"/>
  <c r="M64" i="7"/>
  <c r="M63" i="7" s="1"/>
  <c r="G64" i="7"/>
  <c r="K63" i="7"/>
  <c r="I63" i="7"/>
  <c r="E63" i="7"/>
  <c r="C63" i="7"/>
  <c r="Q47" i="7"/>
  <c r="O47" i="7"/>
  <c r="M47" i="7"/>
  <c r="G47" i="7"/>
  <c r="Q46" i="7"/>
  <c r="Q45" i="7" s="1"/>
  <c r="O46" i="7"/>
  <c r="M46" i="7"/>
  <c r="M45" i="7" s="1"/>
  <c r="G46" i="7"/>
  <c r="K45" i="7"/>
  <c r="K48" i="7" s="1"/>
  <c r="I45" i="7"/>
  <c r="I48" i="7" s="1"/>
  <c r="E45" i="7"/>
  <c r="E48" i="7" s="1"/>
  <c r="C45" i="7"/>
  <c r="C48" i="7" s="1"/>
  <c r="Q44" i="7"/>
  <c r="Q43" i="7" s="1"/>
  <c r="O44" i="7"/>
  <c r="O43" i="7" s="1"/>
  <c r="M44" i="7"/>
  <c r="M43" i="7" s="1"/>
  <c r="G44" i="7"/>
  <c r="G43" i="7" s="1"/>
  <c r="K43" i="7"/>
  <c r="I43" i="7"/>
  <c r="E43" i="7"/>
  <c r="C43" i="7"/>
  <c r="M37" i="7"/>
  <c r="M36" i="7"/>
  <c r="K35" i="7"/>
  <c r="K38" i="7" s="1"/>
  <c r="I35" i="7"/>
  <c r="I38" i="7" s="1"/>
  <c r="M34" i="7"/>
  <c r="M33" i="7" s="1"/>
  <c r="K33" i="7"/>
  <c r="I33" i="7"/>
  <c r="M22" i="7"/>
  <c r="C93" i="7"/>
  <c r="S6" i="7"/>
  <c r="G111" i="7" s="1"/>
  <c r="J6" i="7"/>
  <c r="O65" i="7" l="1"/>
  <c r="O68" i="7" s="1"/>
  <c r="G65" i="7"/>
  <c r="M74" i="7"/>
  <c r="M73" i="7" s="1"/>
  <c r="K75" i="7"/>
  <c r="K78" i="7" s="1"/>
  <c r="M75" i="7"/>
  <c r="G74" i="7"/>
  <c r="C73" i="7"/>
  <c r="G76" i="7"/>
  <c r="M58" i="7"/>
  <c r="E53" i="7"/>
  <c r="Q54" i="7"/>
  <c r="Q56" i="7"/>
  <c r="E57" i="7"/>
  <c r="E55" i="7" s="1"/>
  <c r="E58" i="7" s="1"/>
  <c r="S46" i="7"/>
  <c r="S47" i="7"/>
  <c r="C57" i="7"/>
  <c r="M74" i="2"/>
  <c r="M91" i="2"/>
  <c r="M94" i="2"/>
  <c r="M68" i="7"/>
  <c r="G34" i="7"/>
  <c r="S34" i="7" s="1"/>
  <c r="S33" i="7" s="1"/>
  <c r="M35" i="7"/>
  <c r="M38" i="7" s="1"/>
  <c r="S64" i="7"/>
  <c r="S63" i="7" s="1"/>
  <c r="Q48" i="7"/>
  <c r="G68" i="7"/>
  <c r="V12" i="8"/>
  <c r="X7" i="8"/>
  <c r="W10" i="8"/>
  <c r="W8" i="8"/>
  <c r="W6" i="8"/>
  <c r="W5" i="8"/>
  <c r="X11" i="8"/>
  <c r="W4" i="8"/>
  <c r="X4" i="8"/>
  <c r="X8" i="8"/>
  <c r="S6" i="8"/>
  <c r="X6" i="8" s="1"/>
  <c r="N10" i="8"/>
  <c r="X10" i="8" s="1"/>
  <c r="W9" i="8"/>
  <c r="W3" i="8"/>
  <c r="N5" i="8"/>
  <c r="X5" i="8" s="1"/>
  <c r="W7" i="8"/>
  <c r="N9" i="8"/>
  <c r="X9" i="8" s="1"/>
  <c r="W11" i="8"/>
  <c r="O45" i="7"/>
  <c r="O48" i="7" s="1"/>
  <c r="K68" i="7"/>
  <c r="L91" i="7"/>
  <c r="S44" i="7"/>
  <c r="S43" i="7" s="1"/>
  <c r="S66" i="7"/>
  <c r="S67" i="7"/>
  <c r="G36" i="7"/>
  <c r="G37" i="7"/>
  <c r="S37" i="7" s="1"/>
  <c r="Q34" i="7"/>
  <c r="Q33" i="7" s="1"/>
  <c r="C33" i="7"/>
  <c r="C35" i="7"/>
  <c r="O37" i="7"/>
  <c r="G45" i="7"/>
  <c r="G48" i="7" s="1"/>
  <c r="G63" i="7"/>
  <c r="C100" i="7"/>
  <c r="Q103" i="7"/>
  <c r="P111" i="7"/>
  <c r="Q36" i="7"/>
  <c r="M48" i="7"/>
  <c r="M21" i="7"/>
  <c r="E33" i="7"/>
  <c r="O34" i="7"/>
  <c r="O33" i="7" s="1"/>
  <c r="E35" i="7"/>
  <c r="O36" i="7"/>
  <c r="Q37" i="7"/>
  <c r="Q63" i="7"/>
  <c r="Q68" i="7" s="1"/>
  <c r="C103" i="7"/>
  <c r="K103" i="7"/>
  <c r="E114" i="7"/>
  <c r="M114" i="7" s="1"/>
  <c r="E103" i="7"/>
  <c r="D22" i="7"/>
  <c r="G103" i="7"/>
  <c r="O103" i="7"/>
  <c r="H31" i="2"/>
  <c r="G15" i="2"/>
  <c r="G14" i="2"/>
  <c r="C81" i="2"/>
  <c r="I79" i="2"/>
  <c r="I81" i="2"/>
  <c r="I84" i="2" s="1"/>
  <c r="I61" i="2"/>
  <c r="I64" i="2" s="1"/>
  <c r="I59" i="2"/>
  <c r="C115" i="2"/>
  <c r="C114" i="2"/>
  <c r="M78" i="7" l="1"/>
  <c r="C77" i="7"/>
  <c r="C75" i="7" s="1"/>
  <c r="C78" i="7" s="1"/>
  <c r="Q57" i="7"/>
  <c r="Q77" i="7" s="1"/>
  <c r="E77" i="7"/>
  <c r="E75" i="7" s="1"/>
  <c r="E78" i="7" s="1"/>
  <c r="S76" i="7"/>
  <c r="Q53" i="7"/>
  <c r="Q74" i="7"/>
  <c r="Q73" i="7" s="1"/>
  <c r="Q76" i="7"/>
  <c r="G73" i="7"/>
  <c r="S74" i="7"/>
  <c r="S73" i="7" s="1"/>
  <c r="G57" i="7"/>
  <c r="S57" i="7" s="1"/>
  <c r="O57" i="7"/>
  <c r="O77" i="7" s="1"/>
  <c r="C55" i="7"/>
  <c r="C58" i="7" s="1"/>
  <c r="G56" i="7"/>
  <c r="O56" i="7"/>
  <c r="C53" i="7"/>
  <c r="G54" i="7"/>
  <c r="O54" i="7"/>
  <c r="S45" i="7"/>
  <c r="S48" i="7" s="1"/>
  <c r="O35" i="7"/>
  <c r="O38" i="7" s="1"/>
  <c r="G35" i="7"/>
  <c r="G38" i="7" s="1"/>
  <c r="S36" i="7"/>
  <c r="S35" i="7" s="1"/>
  <c r="S38" i="7" s="1"/>
  <c r="G33" i="7"/>
  <c r="S103" i="7"/>
  <c r="S65" i="7"/>
  <c r="S68" i="7" s="1"/>
  <c r="E38" i="7"/>
  <c r="K104" i="7"/>
  <c r="K107" i="7"/>
  <c r="K106" i="7"/>
  <c r="E104" i="7"/>
  <c r="E107" i="7"/>
  <c r="E106" i="7"/>
  <c r="C104" i="7"/>
  <c r="C107" i="7"/>
  <c r="C106" i="7"/>
  <c r="Q35" i="7"/>
  <c r="Q38" i="7" s="1"/>
  <c r="I103" i="7"/>
  <c r="C38" i="7"/>
  <c r="M103" i="7"/>
  <c r="Q55" i="7" l="1"/>
  <c r="Q58" i="7" s="1"/>
  <c r="Q75" i="7"/>
  <c r="Q78" i="7" s="1"/>
  <c r="G77" i="7"/>
  <c r="O55" i="7"/>
  <c r="O76" i="7"/>
  <c r="O75" i="7" s="1"/>
  <c r="O53" i="7"/>
  <c r="O74" i="7"/>
  <c r="O73" i="7" s="1"/>
  <c r="S54" i="7"/>
  <c r="S53" i="7" s="1"/>
  <c r="G53" i="7"/>
  <c r="S56" i="7"/>
  <c r="S55" i="7" s="1"/>
  <c r="G55" i="7"/>
  <c r="G58" i="7" s="1"/>
  <c r="Q104" i="7"/>
  <c r="K105" i="7"/>
  <c r="K108" i="7" s="1"/>
  <c r="I106" i="7"/>
  <c r="I104" i="7"/>
  <c r="M104" i="7" s="1"/>
  <c r="I115" i="7" s="1"/>
  <c r="I107" i="7"/>
  <c r="M107" i="7" s="1"/>
  <c r="I118" i="7" s="1"/>
  <c r="O118" i="7" s="1"/>
  <c r="Q106" i="7"/>
  <c r="E105" i="7"/>
  <c r="E108" i="7" s="1"/>
  <c r="G107" i="7"/>
  <c r="G104" i="7"/>
  <c r="C105" i="7"/>
  <c r="O106" i="7"/>
  <c r="G106" i="7"/>
  <c r="Q107" i="7"/>
  <c r="M83" i="2"/>
  <c r="M82" i="2"/>
  <c r="M80" i="2"/>
  <c r="M79" i="2" s="1"/>
  <c r="G83" i="2"/>
  <c r="G82" i="2"/>
  <c r="G80" i="2"/>
  <c r="C53" i="2"/>
  <c r="C73" i="2" s="1"/>
  <c r="C93" i="2" s="1"/>
  <c r="E53" i="2"/>
  <c r="E73" i="2" s="1"/>
  <c r="E93" i="2" s="1"/>
  <c r="E52" i="2"/>
  <c r="C52" i="2"/>
  <c r="C72" i="2" s="1"/>
  <c r="C92" i="2" s="1"/>
  <c r="C50" i="2"/>
  <c r="C70" i="2" s="1"/>
  <c r="C90" i="2" s="1"/>
  <c r="E50" i="2"/>
  <c r="E70" i="2" s="1"/>
  <c r="E90" i="2" s="1"/>
  <c r="M63" i="2"/>
  <c r="M61" i="2" s="1"/>
  <c r="M62" i="2"/>
  <c r="M60" i="2"/>
  <c r="M59" i="2" s="1"/>
  <c r="G63" i="2"/>
  <c r="G62" i="2"/>
  <c r="G60" i="2"/>
  <c r="G59" i="2" s="1"/>
  <c r="J33" i="2"/>
  <c r="H32" i="2"/>
  <c r="M30" i="2"/>
  <c r="G37" i="5"/>
  <c r="S58" i="7" l="1"/>
  <c r="S77" i="7"/>
  <c r="S75" i="7" s="1"/>
  <c r="S78" i="7" s="1"/>
  <c r="G75" i="7"/>
  <c r="G78" i="7" s="1"/>
  <c r="O78" i="7"/>
  <c r="O58" i="7"/>
  <c r="E89" i="2"/>
  <c r="C89" i="2"/>
  <c r="G90" i="2"/>
  <c r="G93" i="2"/>
  <c r="S93" i="2" s="1"/>
  <c r="Q73" i="2"/>
  <c r="C91" i="2"/>
  <c r="C94" i="2" s="1"/>
  <c r="E72" i="2"/>
  <c r="E92" i="2" s="1"/>
  <c r="G92" i="2" s="1"/>
  <c r="Q70" i="2"/>
  <c r="E69" i="2"/>
  <c r="G70" i="2"/>
  <c r="O70" i="2"/>
  <c r="C69" i="2"/>
  <c r="O73" i="2"/>
  <c r="G73" i="2"/>
  <c r="S73" i="2" s="1"/>
  <c r="C71" i="2"/>
  <c r="C74" i="2" s="1"/>
  <c r="O72" i="2"/>
  <c r="Q105" i="7"/>
  <c r="Q108" i="7" s="1"/>
  <c r="O104" i="7"/>
  <c r="S104" i="7" s="1"/>
  <c r="S106" i="7"/>
  <c r="C108" i="7"/>
  <c r="G108" i="7" s="1"/>
  <c r="G105" i="7"/>
  <c r="O107" i="7"/>
  <c r="S107" i="7" s="1"/>
  <c r="O115" i="7"/>
  <c r="I105" i="7"/>
  <c r="M106" i="7"/>
  <c r="I117" i="7" s="1"/>
  <c r="G79" i="2"/>
  <c r="S80" i="2"/>
  <c r="S79" i="2" s="1"/>
  <c r="Q52" i="2"/>
  <c r="G61" i="2"/>
  <c r="G64" i="2" s="1"/>
  <c r="I33" i="2"/>
  <c r="J32" i="2"/>
  <c r="D32" i="2"/>
  <c r="M33" i="2"/>
  <c r="G81" i="2"/>
  <c r="G84" i="2" s="1"/>
  <c r="M81" i="2"/>
  <c r="M84" i="2" s="1"/>
  <c r="D31" i="2"/>
  <c r="H33" i="2"/>
  <c r="I32" i="2"/>
  <c r="J31" i="2"/>
  <c r="M32" i="2"/>
  <c r="I31" i="2"/>
  <c r="M31" i="2"/>
  <c r="D33" i="2"/>
  <c r="M64" i="2"/>
  <c r="G72" i="2" l="1"/>
  <c r="S72" i="2" s="1"/>
  <c r="S71" i="2" s="1"/>
  <c r="O69" i="2"/>
  <c r="O71" i="2"/>
  <c r="Q69" i="2"/>
  <c r="S92" i="2"/>
  <c r="S91" i="2" s="1"/>
  <c r="G91" i="2"/>
  <c r="G94" i="2" s="1"/>
  <c r="E91" i="2"/>
  <c r="E94" i="2" s="1"/>
  <c r="S90" i="2"/>
  <c r="S89" i="2" s="1"/>
  <c r="G89" i="2"/>
  <c r="E71" i="2"/>
  <c r="E74" i="2" s="1"/>
  <c r="Q72" i="2"/>
  <c r="S70" i="2"/>
  <c r="S69" i="2" s="1"/>
  <c r="G69" i="2"/>
  <c r="I108" i="7"/>
  <c r="M105" i="7"/>
  <c r="M108" i="7" s="1"/>
  <c r="I116" i="7"/>
  <c r="I119" i="7" s="1"/>
  <c r="O117" i="7"/>
  <c r="O116" i="7" s="1"/>
  <c r="O119" i="7" s="1"/>
  <c r="O105" i="7"/>
  <c r="G50" i="2"/>
  <c r="M53" i="2"/>
  <c r="M52" i="2"/>
  <c r="K51" i="2"/>
  <c r="K54" i="2" s="1"/>
  <c r="I51" i="2"/>
  <c r="I54" i="2" s="1"/>
  <c r="M50" i="2"/>
  <c r="M49" i="2" s="1"/>
  <c r="K49" i="2"/>
  <c r="I49" i="2"/>
  <c r="G53" i="2"/>
  <c r="G52" i="2"/>
  <c r="S63" i="2"/>
  <c r="Q63" i="2"/>
  <c r="O63" i="2"/>
  <c r="S62" i="2"/>
  <c r="Q62" i="2"/>
  <c r="O62" i="2"/>
  <c r="K61" i="2"/>
  <c r="K64" i="2" s="1"/>
  <c r="E61" i="2"/>
  <c r="E64" i="2" s="1"/>
  <c r="C61" i="2"/>
  <c r="S60" i="2"/>
  <c r="S59" i="2" s="1"/>
  <c r="Q60" i="2"/>
  <c r="Q59" i="2" s="1"/>
  <c r="O60" i="2"/>
  <c r="O59" i="2" s="1"/>
  <c r="K59" i="2"/>
  <c r="E59" i="2"/>
  <c r="C59" i="2"/>
  <c r="C9" i="2"/>
  <c r="G12" i="2"/>
  <c r="V40" i="4"/>
  <c r="U40" i="4"/>
  <c r="T40" i="4"/>
  <c r="R40" i="4"/>
  <c r="S40" i="4" s="1"/>
  <c r="M40" i="4"/>
  <c r="V39" i="4"/>
  <c r="U39" i="4"/>
  <c r="T39" i="4"/>
  <c r="R39" i="4"/>
  <c r="M39" i="4"/>
  <c r="N39" i="4" s="1"/>
  <c r="V38" i="4"/>
  <c r="U38" i="4"/>
  <c r="T38" i="4"/>
  <c r="R38" i="4"/>
  <c r="S38" i="4" s="1"/>
  <c r="M38" i="4"/>
  <c r="N38" i="4" s="1"/>
  <c r="V37" i="4"/>
  <c r="U37" i="4"/>
  <c r="T37" i="4"/>
  <c r="R37" i="4"/>
  <c r="S37" i="4" s="1"/>
  <c r="M37" i="4"/>
  <c r="V36" i="4"/>
  <c r="U36" i="4"/>
  <c r="T36" i="4"/>
  <c r="R36" i="4"/>
  <c r="S36" i="4" s="1"/>
  <c r="M36" i="4"/>
  <c r="V35" i="4"/>
  <c r="U35" i="4"/>
  <c r="T35" i="4"/>
  <c r="R35" i="4"/>
  <c r="M35" i="4"/>
  <c r="N35" i="4" s="1"/>
  <c r="V34" i="4"/>
  <c r="U34" i="4"/>
  <c r="T34" i="4"/>
  <c r="R34" i="4"/>
  <c r="S34" i="4" s="1"/>
  <c r="M34" i="4"/>
  <c r="N34" i="4" s="1"/>
  <c r="V33" i="4"/>
  <c r="U33" i="4"/>
  <c r="T33" i="4"/>
  <c r="R33" i="4"/>
  <c r="S33" i="4" s="1"/>
  <c r="M33" i="4"/>
  <c r="V32" i="4"/>
  <c r="U32" i="4"/>
  <c r="T32" i="4"/>
  <c r="R32" i="4"/>
  <c r="S32" i="4" s="1"/>
  <c r="M32" i="4"/>
  <c r="V31" i="4"/>
  <c r="U31" i="4"/>
  <c r="T31" i="4"/>
  <c r="R31" i="4"/>
  <c r="S31" i="4" s="1"/>
  <c r="M31" i="4"/>
  <c r="V30" i="4"/>
  <c r="U30" i="4"/>
  <c r="T30" i="4"/>
  <c r="R30" i="4"/>
  <c r="M30" i="4"/>
  <c r="N30" i="4" s="1"/>
  <c r="V29" i="4"/>
  <c r="U29" i="4"/>
  <c r="T29" i="4"/>
  <c r="R29" i="4"/>
  <c r="S29" i="4" s="1"/>
  <c r="M29" i="4"/>
  <c r="V28" i="4"/>
  <c r="U28" i="4"/>
  <c r="T28" i="4"/>
  <c r="R28" i="4"/>
  <c r="S28" i="4" s="1"/>
  <c r="M28" i="4"/>
  <c r="N28" i="4" s="1"/>
  <c r="V27" i="4"/>
  <c r="U27" i="4"/>
  <c r="T27" i="4"/>
  <c r="R27" i="4"/>
  <c r="S27" i="4" s="1"/>
  <c r="M27" i="4"/>
  <c r="N27" i="4" s="1"/>
  <c r="V26" i="4"/>
  <c r="U26" i="4"/>
  <c r="T26" i="4"/>
  <c r="R26" i="4"/>
  <c r="S26" i="4" s="1"/>
  <c r="M26" i="4"/>
  <c r="N26" i="4" s="1"/>
  <c r="V25" i="4"/>
  <c r="U25" i="4"/>
  <c r="T25" i="4"/>
  <c r="R25" i="4"/>
  <c r="S25" i="4" s="1"/>
  <c r="M25" i="4"/>
  <c r="V24" i="4"/>
  <c r="U24" i="4"/>
  <c r="T24" i="4"/>
  <c r="R24" i="4"/>
  <c r="S24" i="4" s="1"/>
  <c r="M24" i="4"/>
  <c r="N24" i="4" s="1"/>
  <c r="V23" i="4"/>
  <c r="U23" i="4"/>
  <c r="T23" i="4"/>
  <c r="R23" i="4"/>
  <c r="S23" i="4" s="1"/>
  <c r="M23" i="4"/>
  <c r="N23" i="4" s="1"/>
  <c r="V22" i="4"/>
  <c r="U22" i="4"/>
  <c r="T22" i="4"/>
  <c r="R22" i="4"/>
  <c r="S22" i="4" s="1"/>
  <c r="M22" i="4"/>
  <c r="V21" i="4"/>
  <c r="U21" i="4"/>
  <c r="T21" i="4"/>
  <c r="R21" i="4"/>
  <c r="S21" i="4" s="1"/>
  <c r="M21" i="4"/>
  <c r="U20" i="4"/>
  <c r="Q20" i="4"/>
  <c r="R20" i="4" s="1"/>
  <c r="O20" i="4"/>
  <c r="L20" i="4"/>
  <c r="J20" i="4"/>
  <c r="V19" i="4"/>
  <c r="U19" i="4"/>
  <c r="T19" i="4"/>
  <c r="R19" i="4"/>
  <c r="S19" i="4" s="1"/>
  <c r="M19" i="4"/>
  <c r="V18" i="4"/>
  <c r="U18" i="4"/>
  <c r="T18" i="4"/>
  <c r="R18" i="4"/>
  <c r="M18" i="4"/>
  <c r="N18" i="4" s="1"/>
  <c r="V17" i="4"/>
  <c r="U17" i="4"/>
  <c r="T17" i="4"/>
  <c r="R17" i="4"/>
  <c r="S17" i="4" s="1"/>
  <c r="M17" i="4"/>
  <c r="V16" i="4"/>
  <c r="U16" i="4"/>
  <c r="T16" i="4"/>
  <c r="R16" i="4"/>
  <c r="S16" i="4" s="1"/>
  <c r="M16" i="4"/>
  <c r="N16" i="4" s="1"/>
  <c r="V15" i="4"/>
  <c r="U15" i="4"/>
  <c r="T15" i="4"/>
  <c r="R15" i="4"/>
  <c r="S15" i="4" s="1"/>
  <c r="M15" i="4"/>
  <c r="N15" i="4" s="1"/>
  <c r="V14" i="4"/>
  <c r="U14" i="4"/>
  <c r="T14" i="4"/>
  <c r="R14" i="4"/>
  <c r="S14" i="4" s="1"/>
  <c r="M14" i="4"/>
  <c r="V13" i="4"/>
  <c r="U13" i="4"/>
  <c r="T13" i="4"/>
  <c r="R13" i="4"/>
  <c r="S13" i="4" s="1"/>
  <c r="M13" i="4"/>
  <c r="V12" i="4"/>
  <c r="U12" i="4"/>
  <c r="T12" i="4"/>
  <c r="R12" i="4"/>
  <c r="S12" i="4" s="1"/>
  <c r="M12" i="4"/>
  <c r="V11" i="4"/>
  <c r="U11" i="4"/>
  <c r="T11" i="4"/>
  <c r="R11" i="4"/>
  <c r="S11" i="4" s="1"/>
  <c r="M11" i="4"/>
  <c r="V10" i="4"/>
  <c r="U10" i="4"/>
  <c r="T10" i="4"/>
  <c r="R10" i="4"/>
  <c r="M10" i="4"/>
  <c r="N10" i="4" s="1"/>
  <c r="V9" i="4"/>
  <c r="U9" i="4"/>
  <c r="T9" i="4"/>
  <c r="R9" i="4"/>
  <c r="S9" i="4" s="1"/>
  <c r="M9" i="4"/>
  <c r="V8" i="4"/>
  <c r="U8" i="4"/>
  <c r="T8" i="4"/>
  <c r="R8" i="4"/>
  <c r="S8" i="4" s="1"/>
  <c r="M8" i="4"/>
  <c r="N8" i="4" s="1"/>
  <c r="V7" i="4"/>
  <c r="U7" i="4"/>
  <c r="T7" i="4"/>
  <c r="R7" i="4"/>
  <c r="S7" i="4" s="1"/>
  <c r="M7" i="4"/>
  <c r="N7" i="4" s="1"/>
  <c r="V6" i="4"/>
  <c r="U6" i="4"/>
  <c r="T6" i="4"/>
  <c r="R6" i="4"/>
  <c r="S6" i="4" s="1"/>
  <c r="M6" i="4"/>
  <c r="N6" i="4" s="1"/>
  <c r="V5" i="4"/>
  <c r="U5" i="4"/>
  <c r="T5" i="4"/>
  <c r="R5" i="4"/>
  <c r="S5" i="4" s="1"/>
  <c r="M5" i="4"/>
  <c r="V4" i="4"/>
  <c r="U4" i="4"/>
  <c r="T4" i="4"/>
  <c r="R4" i="4"/>
  <c r="S4" i="4" s="1"/>
  <c r="M4" i="4"/>
  <c r="V3" i="4"/>
  <c r="U3" i="4"/>
  <c r="T3" i="4"/>
  <c r="R3" i="4"/>
  <c r="S3" i="4" s="1"/>
  <c r="M3" i="4"/>
  <c r="J7" i="2"/>
  <c r="H41" i="5"/>
  <c r="G41" i="5"/>
  <c r="F41" i="5"/>
  <c r="H40" i="5"/>
  <c r="G40" i="5"/>
  <c r="F40" i="5"/>
  <c r="H39" i="5"/>
  <c r="G39" i="5"/>
  <c r="F39" i="5"/>
  <c r="H38" i="5"/>
  <c r="G38" i="5"/>
  <c r="F38" i="5"/>
  <c r="H37" i="5"/>
  <c r="F37" i="5"/>
  <c r="H36" i="5"/>
  <c r="G36" i="5"/>
  <c r="F36" i="5"/>
  <c r="H35" i="5"/>
  <c r="G35" i="5"/>
  <c r="F35" i="5"/>
  <c r="H34" i="5"/>
  <c r="G34" i="5"/>
  <c r="F34" i="5"/>
  <c r="H33" i="5"/>
  <c r="G33" i="5"/>
  <c r="F33" i="5"/>
  <c r="H32" i="5"/>
  <c r="G32" i="5"/>
  <c r="F32" i="5"/>
  <c r="H31" i="5"/>
  <c r="G31" i="5"/>
  <c r="F31" i="5"/>
  <c r="H30" i="5"/>
  <c r="G30" i="5"/>
  <c r="F30" i="5"/>
  <c r="H29" i="5"/>
  <c r="G29" i="5"/>
  <c r="F29" i="5"/>
  <c r="H28" i="5"/>
  <c r="G28" i="5"/>
  <c r="F28" i="5"/>
  <c r="H27" i="5"/>
  <c r="G27" i="5"/>
  <c r="F27" i="5"/>
  <c r="H26" i="5"/>
  <c r="G26" i="5"/>
  <c r="F26" i="5"/>
  <c r="H25" i="5"/>
  <c r="G25" i="5"/>
  <c r="F25" i="5"/>
  <c r="H24" i="5"/>
  <c r="G24" i="5"/>
  <c r="F24" i="5"/>
  <c r="AU23" i="5"/>
  <c r="I30" i="2" s="1"/>
  <c r="F23" i="5"/>
  <c r="H22" i="5"/>
  <c r="G22" i="5"/>
  <c r="F22" i="5"/>
  <c r="H21" i="5"/>
  <c r="G21" i="5"/>
  <c r="F21" i="5"/>
  <c r="H20" i="5"/>
  <c r="G20" i="5"/>
  <c r="F20" i="5"/>
  <c r="H19" i="5"/>
  <c r="G19" i="5"/>
  <c r="F19" i="5"/>
  <c r="H18" i="5"/>
  <c r="G18" i="5"/>
  <c r="F18" i="5"/>
  <c r="H17" i="5"/>
  <c r="G17" i="5"/>
  <c r="F17" i="5"/>
  <c r="H16" i="5"/>
  <c r="G16" i="5"/>
  <c r="F16" i="5"/>
  <c r="H15" i="5"/>
  <c r="G15" i="5"/>
  <c r="F15" i="5"/>
  <c r="H14" i="5"/>
  <c r="G14" i="5"/>
  <c r="F14" i="5"/>
  <c r="H13" i="5"/>
  <c r="G13" i="5"/>
  <c r="F13" i="5"/>
  <c r="H12" i="5"/>
  <c r="G12" i="5"/>
  <c r="F12" i="5"/>
  <c r="H11" i="5"/>
  <c r="G11" i="5"/>
  <c r="F11" i="5"/>
  <c r="H10" i="5"/>
  <c r="G10" i="5"/>
  <c r="F10" i="5"/>
  <c r="H9" i="5"/>
  <c r="G9" i="5"/>
  <c r="F9" i="5"/>
  <c r="H8" i="5"/>
  <c r="G8" i="5"/>
  <c r="F8" i="5"/>
  <c r="H7" i="5"/>
  <c r="G7" i="5"/>
  <c r="F7" i="5"/>
  <c r="H6" i="5"/>
  <c r="G6" i="5"/>
  <c r="F6" i="5"/>
  <c r="H5" i="5"/>
  <c r="G5" i="5"/>
  <c r="F5" i="5"/>
  <c r="G71" i="2" l="1"/>
  <c r="G74" i="2" s="1"/>
  <c r="S74" i="2"/>
  <c r="O74" i="2"/>
  <c r="S94" i="2"/>
  <c r="Q71" i="2"/>
  <c r="Q74" i="2" s="1"/>
  <c r="S105" i="7"/>
  <c r="O108" i="7"/>
  <c r="S108" i="7" s="1"/>
  <c r="M51" i="2"/>
  <c r="M54" i="2" s="1"/>
  <c r="C64" i="2"/>
  <c r="S52" i="2"/>
  <c r="Q61" i="2"/>
  <c r="Q64" i="2" s="1"/>
  <c r="O61" i="2"/>
  <c r="O64" i="2" s="1"/>
  <c r="S61" i="2"/>
  <c r="S64" i="2" s="1"/>
  <c r="X23" i="4"/>
  <c r="X27" i="4"/>
  <c r="W30" i="4"/>
  <c r="X8" i="4"/>
  <c r="X28" i="4"/>
  <c r="W14" i="4"/>
  <c r="W10" i="4"/>
  <c r="N14" i="4"/>
  <c r="X14" i="4" s="1"/>
  <c r="W35" i="4"/>
  <c r="W36" i="4"/>
  <c r="V20" i="4"/>
  <c r="W4" i="4"/>
  <c r="S20" i="4"/>
  <c r="W22" i="4"/>
  <c r="W5" i="4"/>
  <c r="W7" i="4"/>
  <c r="W18" i="4"/>
  <c r="W19" i="4"/>
  <c r="N22" i="4"/>
  <c r="X22" i="4" s="1"/>
  <c r="W25" i="4"/>
  <c r="W27" i="4"/>
  <c r="W33" i="4"/>
  <c r="W34" i="4"/>
  <c r="N36" i="4"/>
  <c r="X36" i="4" s="1"/>
  <c r="W39" i="4"/>
  <c r="W40" i="4"/>
  <c r="W15" i="4"/>
  <c r="W24" i="4"/>
  <c r="X6" i="4"/>
  <c r="W11" i="4"/>
  <c r="X15" i="4"/>
  <c r="W17" i="4"/>
  <c r="X24" i="4"/>
  <c r="X26" i="4"/>
  <c r="W31" i="4"/>
  <c r="N4" i="4"/>
  <c r="X4" i="4" s="1"/>
  <c r="W8" i="4"/>
  <c r="N11" i="4"/>
  <c r="X11" i="4" s="1"/>
  <c r="W13" i="4"/>
  <c r="W16" i="4"/>
  <c r="N19" i="4"/>
  <c r="X19" i="4" s="1"/>
  <c r="W23" i="4"/>
  <c r="W28" i="4"/>
  <c r="N31" i="4"/>
  <c r="W37" i="4"/>
  <c r="W38" i="4"/>
  <c r="N40" i="4"/>
  <c r="X40" i="4" s="1"/>
  <c r="W3" i="4"/>
  <c r="W6" i="4"/>
  <c r="W12" i="4"/>
  <c r="X16" i="4"/>
  <c r="T20" i="4"/>
  <c r="W26" i="4"/>
  <c r="W32" i="4"/>
  <c r="X34" i="4"/>
  <c r="N3" i="4"/>
  <c r="X3" i="4" s="1"/>
  <c r="W9" i="4"/>
  <c r="S10" i="4"/>
  <c r="X10" i="4" s="1"/>
  <c r="N12" i="4"/>
  <c r="X12" i="4" s="1"/>
  <c r="S18" i="4"/>
  <c r="X18" i="4" s="1"/>
  <c r="W21" i="4"/>
  <c r="W29" i="4"/>
  <c r="S30" i="4"/>
  <c r="X30" i="4" s="1"/>
  <c r="N32" i="4"/>
  <c r="X32" i="4" s="1"/>
  <c r="X38" i="4"/>
  <c r="X7" i="4"/>
  <c r="X31" i="4"/>
  <c r="N5" i="4"/>
  <c r="X5" i="4" s="1"/>
  <c r="N9" i="4"/>
  <c r="X9" i="4" s="1"/>
  <c r="N13" i="4"/>
  <c r="X13" i="4" s="1"/>
  <c r="N17" i="4"/>
  <c r="X17" i="4" s="1"/>
  <c r="M20" i="4"/>
  <c r="W20" i="4" s="1"/>
  <c r="N21" i="4"/>
  <c r="X21" i="4" s="1"/>
  <c r="N25" i="4"/>
  <c r="X25" i="4" s="1"/>
  <c r="N29" i="4"/>
  <c r="X29" i="4" s="1"/>
  <c r="N33" i="4"/>
  <c r="X33" i="4" s="1"/>
  <c r="S35" i="4"/>
  <c r="X35" i="4" s="1"/>
  <c r="N37" i="4"/>
  <c r="X37" i="4" s="1"/>
  <c r="S39" i="4"/>
  <c r="X39" i="4" s="1"/>
  <c r="N20" i="4"/>
  <c r="X20" i="4" s="1"/>
  <c r="CG23" i="5"/>
  <c r="J30" i="2" s="1"/>
  <c r="G23" i="5"/>
  <c r="H23" i="5" l="1"/>
  <c r="G13" i="2" l="1"/>
  <c r="C10" i="2" l="1"/>
  <c r="K119" i="2" l="1"/>
  <c r="Q119" i="2"/>
  <c r="E119" i="2"/>
  <c r="E123" i="2" l="1"/>
  <c r="E122" i="2"/>
  <c r="K123" i="2"/>
  <c r="K122" i="2"/>
  <c r="S53" i="2"/>
  <c r="Q53" i="2"/>
  <c r="O53" i="2"/>
  <c r="O52" i="2"/>
  <c r="S50" i="2"/>
  <c r="S49" i="2" s="1"/>
  <c r="Q50" i="2"/>
  <c r="Q49" i="2" s="1"/>
  <c r="O50" i="2"/>
  <c r="O49" i="2" s="1"/>
  <c r="O80" i="2"/>
  <c r="O90" i="2" s="1"/>
  <c r="O89" i="2" s="1"/>
  <c r="S83" i="2"/>
  <c r="Q83" i="2"/>
  <c r="Q93" i="2" s="1"/>
  <c r="O83" i="2"/>
  <c r="O93" i="2" s="1"/>
  <c r="S82" i="2"/>
  <c r="Q82" i="2"/>
  <c r="Q92" i="2" s="1"/>
  <c r="O82" i="2"/>
  <c r="O92" i="2" s="1"/>
  <c r="K81" i="2"/>
  <c r="E81" i="2"/>
  <c r="E84" i="2" s="1"/>
  <c r="C84" i="2"/>
  <c r="Q80" i="2"/>
  <c r="K79" i="2"/>
  <c r="E79" i="2"/>
  <c r="C79" i="2"/>
  <c r="E49" i="2"/>
  <c r="G49" i="2"/>
  <c r="E51" i="2"/>
  <c r="G51" i="2"/>
  <c r="G54" i="2" s="1"/>
  <c r="C49" i="2"/>
  <c r="G127" i="2"/>
  <c r="P127" i="2"/>
  <c r="T9" i="2"/>
  <c r="O119" i="2"/>
  <c r="G119" i="2"/>
  <c r="C119" i="2"/>
  <c r="L107" i="2"/>
  <c r="E130" i="2"/>
  <c r="M130" i="2" s="1"/>
  <c r="I113" i="2"/>
  <c r="C109" i="2"/>
  <c r="C116" i="2"/>
  <c r="C51" i="2"/>
  <c r="E113" i="2"/>
  <c r="Q91" i="2" l="1"/>
  <c r="Q79" i="2"/>
  <c r="Q90" i="2"/>
  <c r="Q89" i="2" s="1"/>
  <c r="E120" i="2"/>
  <c r="O91" i="2"/>
  <c r="O94" i="2" s="1"/>
  <c r="C122" i="2"/>
  <c r="C120" i="2"/>
  <c r="Q122" i="2"/>
  <c r="K84" i="2"/>
  <c r="K120" i="2"/>
  <c r="K121" i="2"/>
  <c r="E121" i="2"/>
  <c r="C123" i="2"/>
  <c r="G123" i="2" s="1"/>
  <c r="C54" i="2"/>
  <c r="E54" i="2"/>
  <c r="Q123" i="2"/>
  <c r="S119" i="2"/>
  <c r="M119" i="2"/>
  <c r="O81" i="2"/>
  <c r="S51" i="2"/>
  <c r="S54" i="2" s="1"/>
  <c r="Q51" i="2"/>
  <c r="Q54" i="2" s="1"/>
  <c r="O51" i="2"/>
  <c r="O54" i="2" s="1"/>
  <c r="S81" i="2"/>
  <c r="S84" i="2" s="1"/>
  <c r="Q81" i="2"/>
  <c r="Q84" i="2" s="1"/>
  <c r="O79" i="2"/>
  <c r="B148" i="2"/>
  <c r="I119" i="2"/>
  <c r="I120" i="2" s="1"/>
  <c r="M120" i="2" l="1"/>
  <c r="Q94" i="2"/>
  <c r="Q121" i="2"/>
  <c r="G120" i="2"/>
  <c r="C121" i="2"/>
  <c r="G121" i="2" s="1"/>
  <c r="G122" i="2"/>
  <c r="I122" i="2"/>
  <c r="I123" i="2"/>
  <c r="M123" i="2" s="1"/>
  <c r="I134" i="2" s="1"/>
  <c r="E124" i="2"/>
  <c r="Q120" i="2"/>
  <c r="K124" i="2"/>
  <c r="O84" i="2"/>
  <c r="O120" i="2" l="1"/>
  <c r="S120" i="2" s="1"/>
  <c r="I121" i="2"/>
  <c r="M121" i="2" s="1"/>
  <c r="M122" i="2"/>
  <c r="I133" i="2" s="1"/>
  <c r="O134" i="2"/>
  <c r="Q124" i="2"/>
  <c r="O123" i="2"/>
  <c r="S123" i="2" s="1"/>
  <c r="O122" i="2"/>
  <c r="S122" i="2" s="1"/>
  <c r="I131" i="2"/>
  <c r="O131" i="2" s="1"/>
  <c r="C124" i="2"/>
  <c r="G124" i="2" s="1"/>
  <c r="C132" i="2" l="1"/>
  <c r="C135" i="2" s="1"/>
  <c r="I132" i="2"/>
  <c r="I135" i="2" s="1"/>
  <c r="O121" i="2"/>
  <c r="S121" i="2" s="1"/>
  <c r="I124" i="2"/>
  <c r="O133" i="2" l="1"/>
  <c r="O132" i="2" s="1"/>
  <c r="O135" i="2" s="1"/>
  <c r="O124" i="2"/>
  <c r="S124" i="2" s="1"/>
  <c r="M124" i="2"/>
</calcChain>
</file>

<file path=xl/comments1.xml><?xml version="1.0" encoding="utf-8"?>
<comments xmlns="http://schemas.openxmlformats.org/spreadsheetml/2006/main">
  <authors>
    <author>Smítalová Lenka Ing.</author>
  </authors>
  <commentList>
    <comment ref="DA26" authorId="0" shapeId="0">
      <text>
        <r>
          <rPr>
            <b/>
            <sz val="9"/>
            <color indexed="81"/>
            <rFont val="Tahoma"/>
            <charset val="1"/>
          </rPr>
          <t>Smítalová Lenka Ing.:</t>
        </r>
        <r>
          <rPr>
            <sz val="9"/>
            <color indexed="81"/>
            <rFont val="Tahoma"/>
            <charset val="1"/>
          </rPr>
          <t xml:space="preserve">
změna (navýšení) schválena rektorem 2.3.2020)</t>
        </r>
      </text>
    </comment>
  </commentList>
</comments>
</file>

<file path=xl/sharedStrings.xml><?xml version="1.0" encoding="utf-8"?>
<sst xmlns="http://schemas.openxmlformats.org/spreadsheetml/2006/main" count="1821" uniqueCount="722">
  <si>
    <t>Součást JU:</t>
  </si>
  <si>
    <t>Dotační titul:</t>
  </si>
  <si>
    <t>Celkem</t>
  </si>
  <si>
    <t>Specifikace položek - odpovídá položkovému rozpočtu projektu</t>
  </si>
  <si>
    <t>Typ akce:</t>
  </si>
  <si>
    <t>MŠMT</t>
  </si>
  <si>
    <t>Označení akce v iFIS:</t>
  </si>
  <si>
    <t xml:space="preserve">Investiční prostředky </t>
  </si>
  <si>
    <t>Garant projektu:</t>
  </si>
  <si>
    <t>Správce rozpočtu:</t>
  </si>
  <si>
    <t>Podpis:</t>
  </si>
  <si>
    <t>Datum:</t>
  </si>
  <si>
    <t>Podrobné zdůvodnění nedočerpání prostředků</t>
  </si>
  <si>
    <t>Neinvestiční prostředky celkem</t>
  </si>
  <si>
    <t xml:space="preserve">            Ostatní náklady</t>
  </si>
  <si>
    <t>z toho Osobní náklady (vč. odvodů poj.)</t>
  </si>
  <si>
    <t>Název navazujícího projektu IP:</t>
  </si>
  <si>
    <t>Převod prostředků</t>
  </si>
  <si>
    <t>Garant projektu/Příkazce operace:</t>
  </si>
  <si>
    <t>Podrobné zdůvodnění převodu prostředků, resp. zdůvodnění čerpání převedených prostředků.</t>
  </si>
  <si>
    <t>Jihočeské univerzity v Českých Budějovicích</t>
  </si>
  <si>
    <t>1 Základní informace</t>
  </si>
  <si>
    <t>Předkladatel projektu:</t>
  </si>
  <si>
    <t>Jméno a příjmení:</t>
  </si>
  <si>
    <t>Email:</t>
  </si>
  <si>
    <t>Telefon/Mobil:</t>
  </si>
  <si>
    <t>2 Zpráva o průběhu řešení projektu</t>
  </si>
  <si>
    <t>Uveďte předem stanovené cíle a u každého z nich uveďte, do jaké míry byl splněn, případně důvod, proč splněn nebyl. Dále uveďte, do jaké míry byly projektem splněny potřeby vyplývající z analýzy potřeb projektového záměru.</t>
  </si>
  <si>
    <t>Plnění Indikátorů</t>
  </si>
  <si>
    <t>Název</t>
  </si>
  <si>
    <t>Zdroj pro ověření</t>
  </si>
  <si>
    <t xml:space="preserve">Změny </t>
  </si>
  <si>
    <t>Č.</t>
  </si>
  <si>
    <t xml:space="preserve">Jednotlivé změny </t>
  </si>
  <si>
    <t>Zdůvodnění</t>
  </si>
  <si>
    <t>4 Popis položek rozpočtu, které byly čerpány</t>
  </si>
  <si>
    <t>EF</t>
  </si>
  <si>
    <t>FF</t>
  </si>
  <si>
    <t>FROV</t>
  </si>
  <si>
    <t>1.1</t>
  </si>
  <si>
    <t>2.1</t>
  </si>
  <si>
    <t>2.2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</si>
  <si>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</si>
  <si>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</si>
  <si>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</si>
  <si>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</si>
  <si>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</si>
  <si>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</si>
  <si>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</si>
  <si>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</si>
  <si>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</si>
  <si>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RNDr. Josef Milota</t>
  </si>
  <si>
    <t>PF</t>
  </si>
  <si>
    <t>PřF</t>
  </si>
  <si>
    <t>TF</t>
  </si>
  <si>
    <t>ZF</t>
  </si>
  <si>
    <t>ZSF</t>
  </si>
  <si>
    <t>číslo:</t>
  </si>
  <si>
    <t>Projekt:</t>
  </si>
  <si>
    <t>email</t>
  </si>
  <si>
    <t xml:space="preserve"> NEJDŘÍVE VYPLŇTE ČÍSLO PROJEKTU</t>
  </si>
  <si>
    <t>V případě podrobného členění uveďte i částky. (změny oproti žádosti uveďte do soupisu změn)</t>
  </si>
  <si>
    <t>Poskytovatel:</t>
  </si>
  <si>
    <t>název:</t>
  </si>
  <si>
    <t xml:space="preserve">1. Investiční prostředky </t>
  </si>
  <si>
    <t>PO1</t>
  </si>
  <si>
    <t>PO2</t>
  </si>
  <si>
    <t>RNDr. Renata Klufová, Ph.D.</t>
  </si>
  <si>
    <t>PaedDr. Jiří Koleček</t>
  </si>
  <si>
    <t>doc. PaedDr. Radka Závodská, Ph.D.</t>
  </si>
  <si>
    <t>7 Seznam příloh</t>
  </si>
  <si>
    <t>prorektor-studium@jcu.cz</t>
  </si>
  <si>
    <t>rstemberkova@jcu.cz</t>
  </si>
  <si>
    <t>milota@jcu.cz</t>
  </si>
  <si>
    <t xml:space="preserve">Převod do fondů *) CELKEM                                               </t>
  </si>
  <si>
    <t>*) pro účely IP jsou užívány fondy 1) FRIM (Fond rozvoje investičního majetku) a 2) FPP (Fond provozních prostředků)</t>
  </si>
  <si>
    <t>Akce</t>
  </si>
  <si>
    <t>Pokyny:</t>
  </si>
  <si>
    <t>seznam 
projektů ZDE</t>
  </si>
  <si>
    <t>prof. PhDr. Bohumil Jiroušek, Dr.</t>
  </si>
  <si>
    <t>PaedDr. Petr Bauman, Ph.D.</t>
  </si>
  <si>
    <t>702 027 182, 6040</t>
  </si>
  <si>
    <t>604 528 350, 2005</t>
  </si>
  <si>
    <t>jkolecek@frov.jcu.cz</t>
  </si>
  <si>
    <t>606 050 576, 4624</t>
  </si>
  <si>
    <t>jmraz@frov.jcu.cz</t>
  </si>
  <si>
    <t>601 591 086, 4660</t>
  </si>
  <si>
    <t>lnagy@ff.jcu.cz</t>
  </si>
  <si>
    <t>klufova@ef.jcu.cz</t>
  </si>
  <si>
    <t>onpesek@ff.jcu.cz</t>
  </si>
  <si>
    <t>kral@ff.jcu.cz</t>
  </si>
  <si>
    <t>1.1.I</t>
  </si>
  <si>
    <t>1.1.III</t>
  </si>
  <si>
    <t>1.2.I</t>
  </si>
  <si>
    <t>1.2.II</t>
  </si>
  <si>
    <t>1.2.III</t>
  </si>
  <si>
    <t>1.2.IV</t>
  </si>
  <si>
    <t>1.3.I</t>
  </si>
  <si>
    <t>1.3.II</t>
  </si>
  <si>
    <t>1.3.IV</t>
  </si>
  <si>
    <t>1.4.I</t>
  </si>
  <si>
    <t>1.4.II</t>
  </si>
  <si>
    <t>1.4.III</t>
  </si>
  <si>
    <t>1.5.I</t>
  </si>
  <si>
    <t>1.5.II</t>
  </si>
  <si>
    <t>1.5.III</t>
  </si>
  <si>
    <t>1.5.IV</t>
  </si>
  <si>
    <t>1.5.V</t>
  </si>
  <si>
    <t>1.5.VII</t>
  </si>
  <si>
    <t>1.5.VIII</t>
  </si>
  <si>
    <t>1.5.IX</t>
  </si>
  <si>
    <t>Název indikátoru</t>
  </si>
  <si>
    <t>prorektor-zahranici@jcu.cz</t>
  </si>
  <si>
    <t>3 Rozpočet projektu (v Kč)</t>
  </si>
  <si>
    <t xml:space="preserve">Zpráva o plnění stanovených cílů a čerpání rozpočtu projektu  </t>
  </si>
  <si>
    <t>Typ zprávy</t>
  </si>
  <si>
    <t>0 Identifikace zprávy</t>
  </si>
  <si>
    <t>Období (rok)</t>
  </si>
  <si>
    <t>v roce</t>
  </si>
  <si>
    <t>Poskytnuto  CELKEM</t>
  </si>
  <si>
    <t>Zůstatek po změnách</t>
  </si>
  <si>
    <t xml:space="preserve">do konce roku  </t>
  </si>
  <si>
    <t xml:space="preserve">v roce </t>
  </si>
  <si>
    <t>Zůstatek z IP</t>
  </si>
  <si>
    <t>Poskytnuto z IP po změnách</t>
  </si>
  <si>
    <t>Název projektu IP:</t>
  </si>
  <si>
    <t>z toho Osobní náklady 
(vč. odvodů pojištění)</t>
  </si>
  <si>
    <t xml:space="preserve">            z toho Ostatní náklady</t>
  </si>
  <si>
    <t>Datum změny</t>
  </si>
  <si>
    <t xml:space="preserve">6 Žádost o převod nedočerpaných prostředků IP </t>
  </si>
  <si>
    <t xml:space="preserve">Čerpané prostředky </t>
  </si>
  <si>
    <t xml:space="preserve">2. Neinvestiční prostředky </t>
  </si>
  <si>
    <t xml:space="preserve">3 Celkem </t>
  </si>
  <si>
    <t>Poskytnuto z fondů *) z roku</t>
  </si>
  <si>
    <r>
      <t>Vyčerpáno CELKEM</t>
    </r>
    <r>
      <rPr>
        <sz val="8"/>
        <rFont val="Clara Sans"/>
        <charset val="238"/>
      </rPr>
      <t xml:space="preserve"> v roce</t>
    </r>
  </si>
  <si>
    <r>
      <t xml:space="preserve">Čerpáno z fondů *) </t>
    </r>
    <r>
      <rPr>
        <sz val="8"/>
        <rFont val="Clara Sans"/>
        <charset val="238"/>
      </rPr>
      <t>v roce</t>
    </r>
  </si>
  <si>
    <t xml:space="preserve">Zůstatek z fondů *) z roku  </t>
  </si>
  <si>
    <t>zprávy roku</t>
  </si>
  <si>
    <t>Vyčerpáno CELKEM k datu zprávy</t>
  </si>
  <si>
    <t>roku</t>
  </si>
  <si>
    <t>na navazující/pokračující projekt v roce</t>
  </si>
  <si>
    <t xml:space="preserve">Čerpáno z fondů *) v roce  </t>
  </si>
  <si>
    <t xml:space="preserve"> Zůstatek z fondů *) z roku</t>
  </si>
  <si>
    <t>*) pro účely IP jsou užívány fondy 1) FRIM (Fond rozvoje investičního majetku) a 2) FPP (Fond provozních prostředků);  
Pozn.: Pokud je údaj "červeně", jedná se o chybně vyplněnou částku (vyšší, než, kterou má projekt k dispozici)</t>
  </si>
  <si>
    <t xml:space="preserve">Vyplňte pouze v případě, </t>
  </si>
  <si>
    <t xml:space="preserve">Nedočerpané prostředky                                                </t>
  </si>
  <si>
    <r>
      <t xml:space="preserve">Čerpáno z IP </t>
    </r>
    <r>
      <rPr>
        <sz val="8"/>
        <rFont val="Clara Sans"/>
        <charset val="238"/>
      </rPr>
      <t>v roce</t>
    </r>
  </si>
  <si>
    <t>Čerpáno z IP 
k datu</t>
  </si>
  <si>
    <t>CELKEM v roce</t>
  </si>
  <si>
    <t xml:space="preserve">     1.1 Dlouhodobý majetek a stav. úpravy</t>
  </si>
  <si>
    <t xml:space="preserve">     2.1 Osobní náklady (vč. odvodů poj.)</t>
  </si>
  <si>
    <t xml:space="preserve">     2.2 Ostatní náklady</t>
  </si>
  <si>
    <t>RNDr. et Mgr. Růžena Štemberková</t>
  </si>
  <si>
    <t>Institucionálního plánu 2019-2020</t>
  </si>
  <si>
    <t>plánovaný stav 
2019</t>
  </si>
  <si>
    <t>plánovaný stav 
2020</t>
  </si>
  <si>
    <t>Stav plnění 
v roce 2019</t>
  </si>
  <si>
    <t>Stav plnění 
v roce 2020</t>
  </si>
  <si>
    <r>
      <t xml:space="preserve">PLÁN </t>
    </r>
    <r>
      <rPr>
        <b/>
        <vertAlign val="superscript"/>
        <sz val="14"/>
        <rFont val="Arial"/>
        <family val="2"/>
        <charset val="238"/>
      </rPr>
      <t>p</t>
    </r>
  </si>
  <si>
    <t>PLÁN</t>
  </si>
  <si>
    <t>PLÁN dle projektů</t>
  </si>
  <si>
    <t>PLÁN - projekty (výchozí stav)</t>
  </si>
  <si>
    <t>PLÁN - projekty (2019)</t>
  </si>
  <si>
    <t xml:space="preserve">Prioritní oblast </t>
  </si>
  <si>
    <t>Stav / jedno-tka</t>
  </si>
  <si>
    <t>Kód</t>
  </si>
  <si>
    <t>projekty</t>
  </si>
  <si>
    <t>Zřízení technicko-metodické podpůrné pozice na CIT JU</t>
  </si>
  <si>
    <t>Počet kumulativně</t>
  </si>
  <si>
    <t>1.1.II</t>
  </si>
  <si>
    <t>Podpořená pozice fakultních koordinátorů CŽV</t>
  </si>
  <si>
    <t>2, 3, 4, 5, 6</t>
  </si>
  <si>
    <t>Zřízená pozice marketingového specialisty CŽV</t>
  </si>
  <si>
    <t>5, 7, 10</t>
  </si>
  <si>
    <t>Počet podpořených subjektů v rámci služeb KTT</t>
  </si>
  <si>
    <t>Počet výstupů v médiích v rámci propagace významných výsledků výzkumu</t>
  </si>
  <si>
    <t>Udržení výnosů z licenčních smluv</t>
  </si>
  <si>
    <t>Kč za rok</t>
  </si>
  <si>
    <t>Počet vydaných titulů v univerzitním nakladatelství</t>
  </si>
  <si>
    <t>Počet  za rok</t>
  </si>
  <si>
    <t>Zahraniční studenti na motivačních pobytech JU</t>
  </si>
  <si>
    <t>Počet studentů/kumulativně</t>
  </si>
  <si>
    <t>Plán a nastavení způsobu řešení mimořádných situací spojených s pobytem zahraničních studentů/zaměstnanců na JU a pobytem studentů/zaměstnanců JU v zahraničí</t>
  </si>
  <si>
    <t>1.3.III</t>
  </si>
  <si>
    <t>Pilotní zavedení kontaktní linky pro případy nouze pro zahraniční studenty/zaměstnance na JU a studenty/zaměstnance JU v zahraničí</t>
  </si>
  <si>
    <t>Psychologické poradenství pro zahraniční studenty/ zaměstnance na JU a studenty/zaměstnance JU v zahraničí</t>
  </si>
  <si>
    <t>1.3.V</t>
  </si>
  <si>
    <t xml:space="preserve">Mobility studentů, kteří vyjeli na nejméně 30 denní zahraniční pobyt nebo stáž </t>
  </si>
  <si>
    <t>Mobility studentů, kteří vyjeli na nejméně 30 denní zahraniční pobyt nebo stáž</t>
  </si>
  <si>
    <t>Počet studentoměsíců/ kumulativně</t>
  </si>
  <si>
    <t>Počet a stav (nových/inovovaných) strategických nástrojů/systémů/metodik v rámci rozvoje KTM strategie</t>
  </si>
  <si>
    <t>7, 10</t>
  </si>
  <si>
    <t>Jednotná, atraktivní, interaktivní, uživatelsky příjemná a funkční webová platforma JU a fakult</t>
  </si>
  <si>
    <t>Počet vytvořených reportáží, AV záznamů a studijních AV materiálů</t>
  </si>
  <si>
    <t>Zprávy, přehledy, analýzy a další materiály, jejichž zpracování bylo přislíbeno v návaznosti na projednávání žádosti JU o udělení IA, a projednání těchto materiálů v rámci RpVH JU</t>
  </si>
  <si>
    <t>Analýza výsledků provedených hodnocení stávajících studijních programů a akreditačních záměrů a případná hlubší analýza vybraných sporných studijních programů</t>
  </si>
  <si>
    <t xml:space="preserve">Počet </t>
  </si>
  <si>
    <t>Počet a stav (nových/inovovaných) strategických/koncepčních dokumentů v oblasti CŽV</t>
  </si>
  <si>
    <t>1, 14</t>
  </si>
  <si>
    <t>Inovace řídících mechanismů a strategie dlouhodobého rozvoje Filozofické fakulty JU</t>
  </si>
  <si>
    <t>Počet</t>
  </si>
  <si>
    <t>Inovované a nové systémy, databáze a nástroje využívané v rámci systému zajišťování a hodnocení kvality JU</t>
  </si>
  <si>
    <t>1.5.VI</t>
  </si>
  <si>
    <t>Počet realizovaných stavebních akcí k plánovaným investičním záměrům</t>
  </si>
  <si>
    <t>Počet modernizovaných IT technologií/systémů</t>
  </si>
  <si>
    <t>Počet nových technologií/systémů</t>
  </si>
  <si>
    <t>18, 19</t>
  </si>
  <si>
    <t>Vybudování bezdrátové sítě na kolejích</t>
  </si>
  <si>
    <t>1.5.X</t>
  </si>
  <si>
    <t>Modernizace ubytovacího systému</t>
  </si>
  <si>
    <t>1.5.XI</t>
  </si>
  <si>
    <t>Nové zálohovací zařízení</t>
  </si>
  <si>
    <t>2.I</t>
  </si>
  <si>
    <t>Nové a inovované studijní opory a e-learningové kurzy</t>
  </si>
  <si>
    <t>22, 23, 26, 27</t>
  </si>
  <si>
    <t>2.II</t>
  </si>
  <si>
    <t>Nové a inovované cizojazyčné kurzy</t>
  </si>
  <si>
    <t>30, 31</t>
  </si>
  <si>
    <t>2.III</t>
  </si>
  <si>
    <t>Zprávy, analýzy, strategické dokumenty a další materiály</t>
  </si>
  <si>
    <t>31, 37</t>
  </si>
  <si>
    <t>2.IV</t>
  </si>
  <si>
    <t>Realizované vzdělávací a propagační akce</t>
  </si>
  <si>
    <t>22, 25, 28, 29, 32, 34, 37, 38</t>
  </si>
  <si>
    <t>2.V</t>
  </si>
  <si>
    <t>Počet spolupracujících středních škol</t>
  </si>
  <si>
    <t>2.VI</t>
  </si>
  <si>
    <t>Počet výjezdů - akademičtí pracovníci</t>
  </si>
  <si>
    <t>2.VII</t>
  </si>
  <si>
    <t>Počet příjezdů - akademičtí pracovníci</t>
  </si>
  <si>
    <t>2.VIII</t>
  </si>
  <si>
    <t>Počet výjezdů - studenti</t>
  </si>
  <si>
    <t>2.IX</t>
  </si>
  <si>
    <t>Počet příjezdů - studenti</t>
  </si>
  <si>
    <t>2.X</t>
  </si>
  <si>
    <t>Realizované letní školy</t>
  </si>
  <si>
    <t>33, 35, 36, 38</t>
  </si>
  <si>
    <t>Průběžná zpráva</t>
  </si>
  <si>
    <t xml:space="preserve">Roční zpráva </t>
  </si>
  <si>
    <t>Závěrečná zpráva</t>
  </si>
  <si>
    <t>do 15. 11. 2019</t>
  </si>
  <si>
    <t>do 31. 1. 2020</t>
  </si>
  <si>
    <t>s termínem předložení:</t>
  </si>
  <si>
    <t>1. Podpora naplnění cílů JU</t>
  </si>
  <si>
    <t>2. Inovace vzdělávací činnosti</t>
  </si>
  <si>
    <t>Oblast Podpory</t>
  </si>
  <si>
    <t>Garant</t>
  </si>
  <si>
    <t>č. projektu</t>
  </si>
  <si>
    <t>PO</t>
  </si>
  <si>
    <t>Součást</t>
  </si>
  <si>
    <t xml:space="preserve">Název projektu </t>
  </si>
  <si>
    <t>tel</t>
  </si>
  <si>
    <t>REK</t>
  </si>
  <si>
    <t>Rozvoj systému celoživotního vzdělávání na JU</t>
  </si>
  <si>
    <t>601 331 768, 2004</t>
  </si>
  <si>
    <t>Rozvoj programů celoživotního vzdělávání na FF JU</t>
  </si>
  <si>
    <t>Mgr. David Skalický, Ph.D.</t>
  </si>
  <si>
    <t xml:space="preserve">dskalicky@ff.jcu.cz </t>
  </si>
  <si>
    <t>Rozvoj programů celoživotního vzdělávání na FROV JU</t>
  </si>
  <si>
    <t>Rozvoj programů celoživotního vzdělávání na PF JU</t>
  </si>
  <si>
    <t>Ing. Lenka Havelková</t>
  </si>
  <si>
    <t>havelkoval@pf.jcu.cz</t>
  </si>
  <si>
    <t>Rozvoj programů celoživotního vzdělávání na TF JU</t>
  </si>
  <si>
    <t>Mgr. Helena Machulová</t>
  </si>
  <si>
    <t>machulovah@tf.jcu.cz</t>
  </si>
  <si>
    <t>Rozvoj programů celoživotního vzdělávání na ZSF JU</t>
  </si>
  <si>
    <t>Mgr. Ondřej Doskočil, Th.D.</t>
  </si>
  <si>
    <t>doskocil@zsf.jcu.cz</t>
  </si>
  <si>
    <t>1.2</t>
  </si>
  <si>
    <t>Analýza, optimalizace a rozvoj mezinárodních komunikačních a marketingových aktivit JU</t>
  </si>
  <si>
    <t>BcA. Štěpán Kuděj, DiS. et DiS.</t>
  </si>
  <si>
    <t>skudej@jcu.cz</t>
  </si>
  <si>
    <t>1.3</t>
  </si>
  <si>
    <t>Adaptace a podpora zahraničních studentů a zaměstnanců JU</t>
  </si>
  <si>
    <t>1.4</t>
  </si>
  <si>
    <t>Zahraniční mobility studentů JU</t>
  </si>
  <si>
    <t>1.5</t>
  </si>
  <si>
    <t>Implementace marketingové strategie JU směrem k cílovým skupinám a posílení marketingu CŽV</t>
  </si>
  <si>
    <t>1.6</t>
  </si>
  <si>
    <t>Vytvoření a zavedení univerzitní televize a studia pro účely výroby AV materiálů pro CŽV a kombinované studium</t>
  </si>
  <si>
    <t>1.7</t>
  </si>
  <si>
    <t>Zvýšení kvality fakultních webů</t>
  </si>
  <si>
    <t>1.8</t>
  </si>
  <si>
    <t>Technicko-metodická pozice na CIT pro podporu pracovníků JU v oblasti vzdělávání</t>
  </si>
  <si>
    <t>1.9</t>
  </si>
  <si>
    <t>Rozvoj metodického prostředí pro hodnocení a zajišťování kvality činností JU</t>
  </si>
  <si>
    <t>prorektor-hodnoceni@jcu.cz</t>
  </si>
  <si>
    <t>Kvalita akademických činností na FF JU a implementace hodnoticích mechanismů do struktury fakultních pracovišť</t>
  </si>
  <si>
    <t>doc. PhDr. Ondřej Pešek, Ph.D.</t>
  </si>
  <si>
    <t>1.10</t>
  </si>
  <si>
    <t>Rozvoj a zjištění činnosti univerzitního nakladatelství Episteme</t>
  </si>
  <si>
    <t>doc. PhDr. Ladislav Nagy, Ph.D.</t>
  </si>
  <si>
    <t>1.11</t>
  </si>
  <si>
    <t>Rozvoj podpory spolupráce JU s aplikační sférou</t>
  </si>
  <si>
    <t>1.12</t>
  </si>
  <si>
    <t>Rozvoj informačních technologií a IS JU</t>
  </si>
  <si>
    <t>1.13</t>
  </si>
  <si>
    <t>Obnova a rozvoj bezdrátové sítě, síťové konektivity a AV techniky v budově Na Zlaté stoce</t>
  </si>
  <si>
    <t>1.14</t>
  </si>
  <si>
    <t>KaM</t>
  </si>
  <si>
    <t>Ubytovací systém, bezdrátová síť na kolejích K1 a K4, řešení zálohování serverů a uživatelských dat</t>
  </si>
  <si>
    <t>Ing. Vladimír Odvářka</t>
  </si>
  <si>
    <t>odvarka@jcu.cz</t>
  </si>
  <si>
    <t>1.15</t>
  </si>
  <si>
    <t>Dokončení rekonstrukce chovu prasat etapa 2</t>
  </si>
  <si>
    <t>Vzdělávací aktivity v Jihočeském kraji (EF JU)</t>
  </si>
  <si>
    <t>2707, 724 254 449</t>
  </si>
  <si>
    <t>Podpora tvorby cizojazyčných výukových materiálů pro výuku vybraných předmětů na EF JU</t>
  </si>
  <si>
    <t>doc. Ing. Kamil Pícha, Ph.D.</t>
  </si>
  <si>
    <t>kpicha@ef.jcu.cz</t>
  </si>
  <si>
    <t>Rozvoj, podpora a inovace programů double degree na FF JU</t>
  </si>
  <si>
    <t>PhDr. Pavel Král, Ph.D.</t>
  </si>
  <si>
    <t>Vzdělávání regionu v oblasti rybářství a ochrany vod a propagace studia na FROV JU</t>
  </si>
  <si>
    <t>doc. Ing. Jan Mráz, Ph.D.</t>
  </si>
  <si>
    <t>Podpora tvorby cizojazyčných studijních opor magisterského studia v LMS Moodle (FROV JU)</t>
  </si>
  <si>
    <t>doc. Ing. Martin Kocour, Ph.D.</t>
  </si>
  <si>
    <t>kocour@frov.jcu.cz</t>
  </si>
  <si>
    <t>Rozšíření nabídky předmětů v anglickém jazyce na PF JU</t>
  </si>
  <si>
    <t>doc. PhDr. Lucie Betáková, MA, Ph.D.</t>
  </si>
  <si>
    <t>betakova@pf.jcu.cz</t>
  </si>
  <si>
    <t>3205/ 603306992</t>
  </si>
  <si>
    <t>EMMIR – inovace programu joint degree</t>
  </si>
  <si>
    <t>PhDr. Salim Murad, Ph.D.</t>
  </si>
  <si>
    <t>murad@pf.jcu.cz</t>
  </si>
  <si>
    <t>Propagace studia učitelství u studentů středních škol (PF JU)</t>
  </si>
  <si>
    <t>doc. Helena Koldová, Ph.D.</t>
  </si>
  <si>
    <t>Internacionalizace kurzů Biologie ochrany přírody a Interakce mezi rostlinami a živočichy</t>
  </si>
  <si>
    <t>doc. RNDr. Jana Jersáková, Ph.D.</t>
  </si>
  <si>
    <t>jersa@centrum.cz</t>
  </si>
  <si>
    <t>5357, 608045678</t>
  </si>
  <si>
    <t>Inovace, modernizace a internacionalizace výukových kurzů na PřF JU</t>
  </si>
  <si>
    <t>doc. RNDr. Šárka Klementová, CSc.</t>
  </si>
  <si>
    <t>sklement@jcu.cz</t>
  </si>
  <si>
    <t>Workshopy pro studenty středních škol (TF JU)</t>
  </si>
  <si>
    <t>Mgr. Martina Hlaváčová</t>
  </si>
  <si>
    <t>hlavacova@tf.jcu.cz</t>
  </si>
  <si>
    <t>Letní školy FF JU</t>
  </si>
  <si>
    <t>prof. PaedDr. Vladimír Papoušek, CSc.</t>
  </si>
  <si>
    <t>Propagace univerzitního studia na středních školách (FF JU)</t>
  </si>
  <si>
    <t>Letní školy s tvůrčím zapojením studentů FROV JU</t>
  </si>
  <si>
    <t>doc. Ing. Vladimír Žlábek, Ph.D.</t>
  </si>
  <si>
    <t>4730, 777 698 427</t>
  </si>
  <si>
    <t>Podpora letních škol na PřF JU</t>
  </si>
  <si>
    <t>prof. RNDr. František Vácha, Ph.D.</t>
  </si>
  <si>
    <t>vacha@jcu.cz</t>
  </si>
  <si>
    <t>Zapojení studentů a akademických pracovníků ZSF JU do vzdělávání ve zdravotnické problematice v Jihočeském kraji</t>
  </si>
  <si>
    <t>prof. PhDr. Valérie Tóthová, Ph.D.</t>
  </si>
  <si>
    <t>tothova@zsf.jcu.cz</t>
  </si>
  <si>
    <t>Letní školy ZSF JU</t>
  </si>
  <si>
    <t>INV 2019</t>
  </si>
  <si>
    <t>Mzdy 2019</t>
  </si>
  <si>
    <t>Ostatní 2019</t>
  </si>
  <si>
    <t>NIV 2019</t>
  </si>
  <si>
    <t>CELKEM 2019</t>
  </si>
  <si>
    <t>INV 2020</t>
  </si>
  <si>
    <t>Mzdy 2020</t>
  </si>
  <si>
    <t>Ostatní 2020</t>
  </si>
  <si>
    <t>NIV 2020</t>
  </si>
  <si>
    <t>CELKEM 2020</t>
  </si>
  <si>
    <t>INV 19-20</t>
  </si>
  <si>
    <t>Mzdy 19-20</t>
  </si>
  <si>
    <t>Ostatní 19-20</t>
  </si>
  <si>
    <t>NIV 19-20</t>
  </si>
  <si>
    <t>CELKEM Celkem</t>
  </si>
  <si>
    <t xml:space="preserve">Schválené prostředky </t>
  </si>
  <si>
    <t>celkem</t>
  </si>
  <si>
    <r>
      <t xml:space="preserve">Schválené prostředky IP </t>
    </r>
    <r>
      <rPr>
        <sz val="8"/>
        <rFont val="Clara Sans"/>
        <charset val="238"/>
      </rPr>
      <t>v roce</t>
    </r>
  </si>
  <si>
    <r>
      <t xml:space="preserve">Schválené prostředky CELKEM </t>
    </r>
    <r>
      <rPr>
        <sz val="8"/>
        <rFont val="Clara Sans"/>
        <charset val="238"/>
      </rPr>
      <t>v roce</t>
    </r>
  </si>
  <si>
    <t>MI 1</t>
  </si>
  <si>
    <t>MI 2</t>
  </si>
  <si>
    <t>MI 3</t>
  </si>
  <si>
    <t>MI 4</t>
  </si>
  <si>
    <t>1.5.III (Archiv Útvaru pro CŽV rektorátu JU / Oddělení CŽV TF JU (fyzická existence interního dokumentu)); web JU; 1.5.VII (faktury, instalované aktualizace / propojení systémů)</t>
  </si>
  <si>
    <t>1.1.II (Systém personální evidence (EGJE))</t>
  </si>
  <si>
    <t>1.1.II (Systém personální evidence (EGJE)); 1.1.III (Systém personální evidence (EGJE))</t>
  </si>
  <si>
    <t>1.1.III (Systém personální evidence (EGJE)); 1.4.I (Manuál mezinárodní MKT komunikace JU)</t>
  </si>
  <si>
    <t>1.3.I (Webové stránky, IFIS; Materiály), 1.3.II (webové stránky JU, materiály pro koordinátory ZV); 1.3.III (Webové stránky JU, pohotovostní služba Emergency call), 1.3.IV (Služby poradny, webové stránky, materiály pro koordinátory ZV)</t>
  </si>
  <si>
    <t>1.3.V (IS STAG, závěrečná zpráva studenta, potvrzení o vykonání zahraničního pobytu/stáže); 1.3.VI (IS STAG, závěrečná zpráva studenta, potvrzení o vykonání zahraničního pobytu/stáže)</t>
  </si>
  <si>
    <t>1.4.I (Manuál mezinárodní MKT komunikace JU, aktualizovaná MKT strategie a realizační plány JU); 1.1.III (Systém personální evidence (EGJE))</t>
  </si>
  <si>
    <t>1.4.III (www.jcu,cz a oficiální TV kanál JU)</t>
  </si>
  <si>
    <t>1.4.II (www.jcu.cz a www fakult)</t>
  </si>
  <si>
    <t>1.1.I (Systém personální evidence (EGJE))</t>
  </si>
  <si>
    <r>
      <t>1.5.I (Neveřejné materiály pro potřeby Rady pro vnitřní hodnocení JU, vedení JU); 1.5.II (Neveřejné materiály pro potřeby Rady pro vnitřní hodnocení JU, vedení JU</t>
    </r>
    <r>
      <rPr>
        <sz val="10"/>
        <rFont val="ClaraSans"/>
      </rPr>
      <t xml:space="preserve"> a koordinátory kvality na součástech JU), 1.5II (Neveřejné materiály pro potřeby Rady pro vnitřní hodnocení JU, vedení JU a koordinátory kvality na součástech JU); I.5.V (www.jcu.cz (webové stránky příslušných systémů))</t>
    </r>
  </si>
  <si>
    <t>1.5.IV (Strategické materiály a metodiky FF JU, web FF JU)</t>
  </si>
  <si>
    <t>1.2.IV (Evidence Episteme)</t>
  </si>
  <si>
    <t xml:space="preserve">1.2.I (Evidence KTT); 1.2.II (Evidence KTT); 1.2.III (Evidence KTT); </t>
  </si>
  <si>
    <t xml:space="preserve">1.5.VII (Faktury na nákup zařízení, služeb či SW licencí, instalovaná zařízení nebo technologie, evidence majetku v iFIS); 1.5.VIII (Faktury na nákup zařízení, služeb či SW licencí, instalovaná zařízení nebo technologie, evidence majetku v iFIS); </t>
  </si>
  <si>
    <t>1.5.VIII (Faktury na nákup zařízení, služeb či SW licencí, instalovaná zařízení nebo technologie, evidence majetku v iFIS)</t>
  </si>
  <si>
    <t xml:space="preserve">1.5 IX (Majetková evidence KaM); 1.5 X (Majetková evidence KaM); 1.5 XI (Majetková evidence KaM); </t>
  </si>
  <si>
    <t>1.5.VI (Investice předaná do užívání)</t>
  </si>
  <si>
    <t>2.I (studijní opory a kurzy v LMS MOODLE); 2.IV (Dokumentace ze školení); 2.V (registr smluv)</t>
  </si>
  <si>
    <t>2.I (Inovovaný sylabus předmětů; kurzy v LMS MOODLE, studijní opory-prezentace, výukové listy)</t>
  </si>
  <si>
    <t>2.VI (Cestovní příkazy); 2VII (Modul mobility); 2.VIII (evidence STAG); 2.IX (evidence STAG, Modul mobility)</t>
  </si>
  <si>
    <t>2.IV (fotodokumentace)</t>
  </si>
  <si>
    <t>2.I (studijní opory-PPT prezentace)</t>
  </si>
  <si>
    <t>2.I (studijní plány v evidenci STAG, studijní opory ke kurzům)</t>
  </si>
  <si>
    <t>2.IV (dokumentace ze seminářů)</t>
  </si>
  <si>
    <t>2.IV (realizované přednášky, dny otevřených dveří a kateder, mediální zprávy)</t>
  </si>
  <si>
    <t>2.II (Inovovaný sylabus předmětů)</t>
  </si>
  <si>
    <t>2.II (presenční listiny kurzů); 2.III (On-line systém/platforma)</t>
  </si>
  <si>
    <t>2.IV (Dokumentace z workshopů)</t>
  </si>
  <si>
    <t>2.X (uspořádaná letní školy, mediální informace na WWW stránkách)</t>
  </si>
  <si>
    <t xml:space="preserve">2.IV (akce pro veřejnost v r. 2019 i 2020) </t>
  </si>
  <si>
    <t>2.X (uspořádané letní školy, seznam přijatých studentů, fotodokumentace, presenční listiny)</t>
  </si>
  <si>
    <t>2.X (relace nebo popularizační výstupy, Evidence STAG - Modul mobility)</t>
  </si>
  <si>
    <t>2.III (provedená analýza, podklady pro kurzy); 2.IV (presenční listiny)</t>
  </si>
  <si>
    <t xml:space="preserve">2.IV (marketingové materiály); 2.X (uspořádané letní školy, přihlášky, presenční listiny) </t>
  </si>
  <si>
    <t>1.3.VI</t>
  </si>
  <si>
    <t>MI celkem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</si>
  <si>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</si>
  <si>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</si>
  <si>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</si>
  <si>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</si>
  <si>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</si>
  <si>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</si>
  <si>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</si>
  <si>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</si>
  <si>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</si>
  <si>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</si>
  <si>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</si>
  <si>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</si>
  <si>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</si>
  <si>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</si>
  <si>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</si>
  <si>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</si>
  <si>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</si>
  <si>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</si>
  <si>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</si>
  <si>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</si>
  <si>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</si>
  <si>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</si>
  <si>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</si>
  <si>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</si>
  <si>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</si>
  <si>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</si>
  <si>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</si>
  <si>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</si>
  <si>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</si>
  <si>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PLÁN - projekty (2020)</t>
  </si>
  <si>
    <t>Typ zakázky</t>
  </si>
  <si>
    <t>Od</t>
  </si>
  <si>
    <t xml:space="preserve">Rok počátku platnosti záznamu. </t>
  </si>
  <si>
    <t>Do</t>
  </si>
  <si>
    <t xml:space="preserve">Rok ukončení platnosti záznamu. </t>
  </si>
  <si>
    <t>Popis</t>
  </si>
  <si>
    <t>Stav</t>
  </si>
  <si>
    <t>NS</t>
  </si>
  <si>
    <t>Osoba</t>
  </si>
  <si>
    <t>KP</t>
  </si>
  <si>
    <t>RZ</t>
  </si>
  <si>
    <t>EXP</t>
  </si>
  <si>
    <t xml:space="preserve"> Název klasifikace </t>
  </si>
  <si>
    <t>112 Institucionální plán</t>
  </si>
  <si>
    <t>Ubytovací systém, bezdrátová síť na kolejích</t>
  </si>
  <si>
    <t/>
  </si>
  <si>
    <t>020010</t>
  </si>
  <si>
    <t>Odvářka Vladimír Ing.</t>
  </si>
  <si>
    <t>102010-HLČ-NHČ/nevěda/příspěvek</t>
  </si>
  <si>
    <t>A</t>
  </si>
  <si>
    <t>112-IP19-20 01/REK-Bauman-CŽV</t>
  </si>
  <si>
    <t>Rozvoj systému celoživostního vzdělávání na JU</t>
  </si>
  <si>
    <t>010109</t>
  </si>
  <si>
    <t>Bauman Petr PaedDr. Ph.D.</t>
  </si>
  <si>
    <t>M</t>
  </si>
  <si>
    <t>Mzdový systém</t>
  </si>
  <si>
    <t>112-IP19-20 02/FF-Bílek-CŽV</t>
  </si>
  <si>
    <t>110900</t>
  </si>
  <si>
    <t>Skalický David Mgr. Ph.D.</t>
  </si>
  <si>
    <t>112-IP19-20 03/FROV - Koleček</t>
  </si>
  <si>
    <t>090041</t>
  </si>
  <si>
    <t>Koleček Jiří PaedDr.</t>
  </si>
  <si>
    <t>112-IP19-20 04/PF-Havelková-Rozvoj progr</t>
  </si>
  <si>
    <t>030986</t>
  </si>
  <si>
    <t>Miková Havelková Lenka Ing.</t>
  </si>
  <si>
    <t>MS</t>
  </si>
  <si>
    <t>Mzdový a studijní systém</t>
  </si>
  <si>
    <t>112-IP19-20 05/TF-Machulová-CŽV</t>
  </si>
  <si>
    <t>040001</t>
  </si>
  <si>
    <t>112-IP19-20 06/ZSF Doskočil</t>
  </si>
  <si>
    <t>ZSF: Rozvoj programů CŽV</t>
  </si>
  <si>
    <t>070900</t>
  </si>
  <si>
    <t>Doskočil Ondřej Mgr. et Mgr. Th.D.</t>
  </si>
  <si>
    <t>112-IP19-20 07/REK-Kuděj-Mezinárodní mar</t>
  </si>
  <si>
    <t>010112</t>
  </si>
  <si>
    <t>Kuděj Štěpán BcA. DiS. et DiS.</t>
  </si>
  <si>
    <t>112-IP19-20 08/REK-Závodská-Adaptace</t>
  </si>
  <si>
    <t>010102</t>
  </si>
  <si>
    <t>Závodská Radka doc. PaedDr. Ph.D.</t>
  </si>
  <si>
    <t>112-IP19-20 09/EF-Pícha/1/Letní školy</t>
  </si>
  <si>
    <t>120902</t>
  </si>
  <si>
    <t>Pícha Kamil doc. Ing. Ph.D.</t>
  </si>
  <si>
    <t>112-IP19-20 09/EF-Pícha/2/Mobility stud</t>
  </si>
  <si>
    <t>112-IP19-20 09/EF-Pícha/2/Mobility studentů mimo EU</t>
  </si>
  <si>
    <t>112-IP19-20 09/EF-Pícha/3/DSP studenti</t>
  </si>
  <si>
    <t>112-IP19-20 09/EF-Pícha/3/DSP studenti -mobility doktorandů</t>
  </si>
  <si>
    <t>112-IP19-20 09/FF-Závodská-Zahr.mobility</t>
  </si>
  <si>
    <t>Zahraniční mobility studentů na roky 2019-20</t>
  </si>
  <si>
    <t>Král Pavel PhDr. Ph.D.</t>
  </si>
  <si>
    <t>112-IP19-20 09/FROV-Závodská-Zahr.mob.</t>
  </si>
  <si>
    <t>090061</t>
  </si>
  <si>
    <t>Žlábek Vladimír doc. Ing. Ph.D.</t>
  </si>
  <si>
    <t>112-IP19-20 09/PF-Závodská-Zahr.mobility</t>
  </si>
  <si>
    <t>Zahraniční mobility studentů</t>
  </si>
  <si>
    <t>030100</t>
  </si>
  <si>
    <t>Betáková Lucie doc. PhDr. Ph.D.</t>
  </si>
  <si>
    <t>112-IP19-20 09/PřF-Závodská-Zahr. mobili</t>
  </si>
  <si>
    <t>Mobility studentů, min. 30denní zahraniční pobyt nebo stáž</t>
  </si>
  <si>
    <t>060031</t>
  </si>
  <si>
    <t>Šmilauerová Marie doc. RNDr. Ph.D.</t>
  </si>
  <si>
    <t>112-IP19-20 09/TF-Závodská-Zahr.mobility</t>
  </si>
  <si>
    <t>112-IP19-20 09/TF-Závodská-Zahr.mobility studentů JU</t>
  </si>
  <si>
    <t>112-IP19-20 09/ZF -  Konvalina</t>
  </si>
  <si>
    <t>Mobility studentů na roky 2019 - 2020</t>
  </si>
  <si>
    <t>059020</t>
  </si>
  <si>
    <t>Konvalina Petr doc. Ing. Ph.D.</t>
  </si>
  <si>
    <t>112-IP19-20 09/ZSF Šíp/Zölzer</t>
  </si>
  <si>
    <t>ZSF: Zahraniční mobility studentů JU</t>
  </si>
  <si>
    <t>Zölzer Friedo prof.Dr.rer.nat. DSc.</t>
  </si>
  <si>
    <t>S</t>
  </si>
  <si>
    <t>Studijní systém</t>
  </si>
  <si>
    <t>112-IP19-20 10/REK-Kuděj-Tuzemský market</t>
  </si>
  <si>
    <t>Implementace marketingové strategie JU směrem k cílovýcm skupinám a posílení marketingu CŽV</t>
  </si>
  <si>
    <t>112-IP19-20 11/REK-Kuděj-Univerzitní TV</t>
  </si>
  <si>
    <t>112-IP19-20 12/REK-Kuděj-Fakultní weby</t>
  </si>
  <si>
    <t>112-IP19-20 13/REK-Bauman-TM podpora</t>
  </si>
  <si>
    <t>010400</t>
  </si>
  <si>
    <t>Milota Josef RNDr.</t>
  </si>
  <si>
    <t>112-IP19-20 14/REK-Jiroušek-Rozvoj metod</t>
  </si>
  <si>
    <t>010119</t>
  </si>
  <si>
    <t>Jiroušek Bohumil prof. PhDr. Dr.</t>
  </si>
  <si>
    <t>112-IP19-20 15/FF-Pešek</t>
  </si>
  <si>
    <t>Pešek Ondřej doc. PhDr. Ph.D.</t>
  </si>
  <si>
    <t>112-IP19-20 16/FF-EPISTEME</t>
  </si>
  <si>
    <t>Rozvoj a zajištění činnosti univerzitního nakladatelství EPISTEME</t>
  </si>
  <si>
    <t>Nagy Ladislav doc. PhDr. Ph.D.</t>
  </si>
  <si>
    <t>112-IP19-20 17/REK-Štemberková</t>
  </si>
  <si>
    <t>010118</t>
  </si>
  <si>
    <t>Štemberková Růžena RNDr.</t>
  </si>
  <si>
    <t>112-IP19-20 18/REK-Milota-Rozvoj IT a IS</t>
  </si>
  <si>
    <t>112-IP19-20 19/PřF-Dostálková</t>
  </si>
  <si>
    <t>obnova AV techniky v budově Na Zlaté stoce 1</t>
  </si>
  <si>
    <t>Dostálková Iva doc. RNDr. Ph.D.</t>
  </si>
  <si>
    <t>112-IP19-20 21/ZF - Štěrba</t>
  </si>
  <si>
    <t>Dokončení rekonstrukce chovu prasat - 2 . etapa</t>
  </si>
  <si>
    <t>059100</t>
  </si>
  <si>
    <t>Štěrba Zdeněk Ing. Ph.D.</t>
  </si>
  <si>
    <t>112-IP19-20 22/EF-Klufová/1/Líšková</t>
  </si>
  <si>
    <t>112-IP19-20 22/EF-Klufová/1/Líšková -  Vzdělávací aktivity ve strategickém plánování malých obcí</t>
  </si>
  <si>
    <t>120170</t>
  </si>
  <si>
    <t>Dvořáková Líšková Zuzana RNDr. Ph.D.</t>
  </si>
  <si>
    <t>112-IP19-20 22/EF-Klufová/2/Klufová</t>
  </si>
  <si>
    <t>112-IP19-20 22/EF-Klufová/2/Klufová -  GIT technologie pro zájemce z neakademického prostředí</t>
  </si>
  <si>
    <t>120110</t>
  </si>
  <si>
    <t>Klufová Renata RNDr. Ph.D.</t>
  </si>
  <si>
    <t>112-IP19-20 22/EF-Klufová/3/Šetek</t>
  </si>
  <si>
    <t>112-IP19-20 22/EF-Klufová/3/Šetek - Specializované semináře z Ekonomie pro studenty středních a vyšších odborných škol se zájmem o studium na EF JU</t>
  </si>
  <si>
    <t>120120</t>
  </si>
  <si>
    <t>Šetek Jaroslav Ing. Ph.D.</t>
  </si>
  <si>
    <t>112-IP19-20 22/EF-Klufová/4/Houda</t>
  </si>
  <si>
    <t>112-IP19-20 22/EF-Klufová/4/Houda - Specializovaný seminář ?Excel pro středně pokročilé? pro zájemce z firemní praxe</t>
  </si>
  <si>
    <t>Houda Michal Mgr. Ph.D.</t>
  </si>
  <si>
    <t>112-IP19-20 23/EF-Pícha</t>
  </si>
  <si>
    <t>112-IP19-20 23/EF-Pícha - Podpora tvorby cizojazyčných výukových materiálů pro výuku vybraných předmětů na EF JU</t>
  </si>
  <si>
    <t>120130</t>
  </si>
  <si>
    <t>112-IP19-20 24/FF-Král-Double degree</t>
  </si>
  <si>
    <t>112-IP19-20 25/FROV - Mráz</t>
  </si>
  <si>
    <t>090191</t>
  </si>
  <si>
    <t>Mráz Jan doc. Ing. Ph.D.</t>
  </si>
  <si>
    <t>112-IP19-20 26/FROV - Kocour</t>
  </si>
  <si>
    <t>090022</t>
  </si>
  <si>
    <t>Kocour Martin doc. Ing. Ph.D.</t>
  </si>
  <si>
    <t>112-IP19-20 27/PF-Betáková-Rozšíř.nab.př</t>
  </si>
  <si>
    <t>Rozšíření nabídky předmětů v anglickém jazyce na PF JU</t>
  </si>
  <si>
    <t>030313</t>
  </si>
  <si>
    <t>112-IP19-20 28/PF-Murad-EMMIR</t>
  </si>
  <si>
    <t>EMMIR - Inovace programu Joint degree</t>
  </si>
  <si>
    <t>030220</t>
  </si>
  <si>
    <t>Murad Salim PhDr. Ph.D.</t>
  </si>
  <si>
    <t>112-IP19-20 29/PF-Koldová-Propag.studia</t>
  </si>
  <si>
    <t>030900</t>
  </si>
  <si>
    <t>Koldová Helena doc. RNDr. Ph.D.</t>
  </si>
  <si>
    <t>112-IP19-20 30/PřF-Jersáková</t>
  </si>
  <si>
    <t>Jersáková Jana doc. RNDr. Ph.D.</t>
  </si>
  <si>
    <t>112-IP19-20 31/PřF-Bajgar</t>
  </si>
  <si>
    <t>Inovace, modernizace a internacionalizace výukových kurzů na PřF JU - molekulární biologie</t>
  </si>
  <si>
    <t>112-IP19-20 31/PřF-Inovace kurzů</t>
  </si>
  <si>
    <t>Inovace výukových kurzů na PřF</t>
  </si>
  <si>
    <t>Klementová Šárka doc. RNDr. CSc.</t>
  </si>
  <si>
    <t>112-IP19-20 31/PřF-Kutá</t>
  </si>
  <si>
    <t>Inovace, modernizace a internacionalizace výukových kurzů na PřF JU - Biochemie</t>
  </si>
  <si>
    <t>Kutá Smatanová Ivana prof. Mgr. Ph.D.</t>
  </si>
  <si>
    <t>112-IP19-20 32/TF-Hlaváčová-Workshopy</t>
  </si>
  <si>
    <t>112-IP19-20 33/FF-Papoušek-Letní školy</t>
  </si>
  <si>
    <t>Papoušek Vladimír prof. PaedDr. CSc.</t>
  </si>
  <si>
    <t>112-IP19-20 34/FF-Král-Propagace studia</t>
  </si>
  <si>
    <t>112-IP19-20 35/FROV - Žlábek</t>
  </si>
  <si>
    <t>090031</t>
  </si>
  <si>
    <t>112-IP19-20 36/PřF-Beneš</t>
  </si>
  <si>
    <t>Letní škola Makedonie</t>
  </si>
  <si>
    <t>Beneš Jaromír doc. PhDr. Ph.D.</t>
  </si>
  <si>
    <t>112-IP19-20 36/PřF-Letní školy</t>
  </si>
  <si>
    <t>Letní školy PřF</t>
  </si>
  <si>
    <t>Vácha František prof. RNDr. Ph.D.</t>
  </si>
  <si>
    <t>112-IP19-20 36/PřF-Minofar</t>
  </si>
  <si>
    <t>Letní škola biofyziky</t>
  </si>
  <si>
    <t>Kaftanová Dagmar Ing.</t>
  </si>
  <si>
    <t>112-IP19-20 37/ZSF Tóthová</t>
  </si>
  <si>
    <t>Zapojení studentů a akadem.prac.ZSF JU do vzdělávání ve zdravotnické problem.v Jih.kraji</t>
  </si>
  <si>
    <t>Tóthová Valérie prof. PhDr. Ph.D.</t>
  </si>
  <si>
    <t>112-IP19-20 38/ZSF Tóthová</t>
  </si>
  <si>
    <t>č.</t>
  </si>
  <si>
    <t>Jednotka</t>
  </si>
  <si>
    <r>
      <t xml:space="preserve">Změny užití prostředků IP  </t>
    </r>
    <r>
      <rPr>
        <sz val="8"/>
        <rFont val="Clara Sans"/>
        <charset val="238"/>
      </rPr>
      <t>v roce</t>
    </r>
  </si>
  <si>
    <r>
      <t>Změny užití fondů *) v</t>
    </r>
    <r>
      <rPr>
        <sz val="8"/>
        <rFont val="Clara Sans"/>
        <charset val="238"/>
      </rPr>
      <t xml:space="preserve"> roce</t>
    </r>
  </si>
  <si>
    <r>
      <t xml:space="preserve">Změny  CELKEM </t>
    </r>
    <r>
      <rPr>
        <sz val="8"/>
        <rFont val="Clara Sans"/>
        <charset val="238"/>
      </rPr>
      <t>na rok</t>
    </r>
  </si>
  <si>
    <t>Pokud došlo v průběhu řešení ke změnám, uveďte je, vysvětlete příčinu a v případě, že jste žádali o jejich povolení rektora JU, uveďte datum vyřízení této žádosti.</t>
  </si>
  <si>
    <t>112-IP19-20 20/KaM-Odvářka-Ubyt.sytém</t>
  </si>
  <si>
    <t>112-IP19-20 01</t>
  </si>
  <si>
    <t>112-IP19-20 02</t>
  </si>
  <si>
    <t>112-IP19-20 03</t>
  </si>
  <si>
    <t>112-IP19-20 04</t>
  </si>
  <si>
    <t>112-IP19-20 05</t>
  </si>
  <si>
    <t>112-IP19-20 06</t>
  </si>
  <si>
    <t>112-IP19-20 07</t>
  </si>
  <si>
    <t>112-IP19-20 08</t>
  </si>
  <si>
    <t>112-IP19-20 09</t>
  </si>
  <si>
    <t>112-IP19-20 10</t>
  </si>
  <si>
    <t>112-IP19-20 11</t>
  </si>
  <si>
    <t>112-IP19-20 12</t>
  </si>
  <si>
    <t>112-IP19-20 13</t>
  </si>
  <si>
    <t>112-IP19-20 14</t>
  </si>
  <si>
    <t>112-IP19-20 15</t>
  </si>
  <si>
    <t>112-IP19-20 16</t>
  </si>
  <si>
    <t>112-IP19-20 17</t>
  </si>
  <si>
    <t>112-IP19-20 18</t>
  </si>
  <si>
    <t>112-IP19-20 19</t>
  </si>
  <si>
    <t>112-IP19-20 20</t>
  </si>
  <si>
    <t>112-IP19-20 21</t>
  </si>
  <si>
    <t>112-IP19-20 22</t>
  </si>
  <si>
    <t>112-IP19-20 23</t>
  </si>
  <si>
    <t>112-IP19-20 24</t>
  </si>
  <si>
    <t>112-IP19-20 25</t>
  </si>
  <si>
    <t>112-IP19-20 26</t>
  </si>
  <si>
    <t>112-IP19-20 27</t>
  </si>
  <si>
    <t>112-IP19-20 28</t>
  </si>
  <si>
    <t>112-IP19-20 29</t>
  </si>
  <si>
    <t>112-IP19-20 30</t>
  </si>
  <si>
    <t>112-IP19-20 31</t>
  </si>
  <si>
    <t>112-IP19-20 32</t>
  </si>
  <si>
    <t>112-IP19-20 33</t>
  </si>
  <si>
    <t>112-IP19-20 34</t>
  </si>
  <si>
    <t>112-IP19-20 35</t>
  </si>
  <si>
    <t>112-IP19-20 36</t>
  </si>
  <si>
    <t>112-IP19-20 37</t>
  </si>
  <si>
    <t>112-IP19-20 38</t>
  </si>
  <si>
    <t>???</t>
  </si>
  <si>
    <t>NS:</t>
  </si>
  <si>
    <t>5 Oznámení o nedočerpání prostředků z příspěvku na projekty IP 2019-2020 v roce</t>
  </si>
  <si>
    <t>Příspěvek - ukazatel I (Institucionální plán 2019-2020)</t>
  </si>
  <si>
    <t>pozn.: prostředky přesouvané z položky, vpisujte s minusem.</t>
  </si>
  <si>
    <t>**) V případě průběžné zprávy se jedná o orientační údaj, neboť se částky převádí pouze meziročně.</t>
  </si>
  <si>
    <t xml:space="preserve">*) pro účely IP jsou užívány fondy 1) FRIM (Fond rozvoje investičního majetku) a 2) FPP (Fond provozních prostředků);                </t>
  </si>
  <si>
    <t>Plnění cílů projektu</t>
  </si>
  <si>
    <t>Pokud je zpráva zpracovávána pouze za dílčí část projektu, uveďte ZDE identifikaci dílčí části projektu, za kterou je předkládána</t>
  </si>
  <si>
    <t xml:space="preserve">
</t>
  </si>
  <si>
    <t>Vyplňujte pouze bílá pole, ostatní buňky se vyplňují automaticky. Vybrané buňky fungují jako výběr ze seznamu. Buňky mají omezený počet znaků k zobrazení, vyplňujte tedy informace tak, aby byly po vytištění konpletně viditelné. Pro "odřádkuvání" použijte klvásy "ALT" a "ENTER".</t>
  </si>
  <si>
    <t xml:space="preserve">Výchozí stav </t>
  </si>
  <si>
    <t>1) že odevzdáváte "roční" nebo "závěrečnou" zprávu (pokud garant odevzdává "průběžnou" zprávu, nevyplňuje se),
2) že garant projektu řeší navazující/pokračující  projekt IP v roce následujícím a zároveň žádá nedočerpané prostředky na tento navazující projekt převést (pokud garant prostředky nepožaduje, nevyplňuje se). Převod prostředků schvaluje vedení JU - dle pravidel realizace IP.</t>
  </si>
  <si>
    <t xml:space="preserve">Dílčí zpráva o plnění stanovených cílů a čerpání rozpočtu projektu č. 09 IP 19-20 </t>
  </si>
  <si>
    <t>PrF</t>
  </si>
  <si>
    <t>Doc. Ing. Kamil Pícha, Ph.D.</t>
  </si>
  <si>
    <t>1.3.V 2019</t>
  </si>
  <si>
    <t>1.3.VI 2019</t>
  </si>
  <si>
    <t>1.3.V 2020</t>
  </si>
  <si>
    <t>1.3.VI 2020</t>
  </si>
  <si>
    <t>vzlabek@frov.jcu.cz</t>
  </si>
  <si>
    <t>doc. PhDr. Lucie Betáková, Ph.D.</t>
  </si>
  <si>
    <t>3205/603306992</t>
  </si>
  <si>
    <t>majka@prf.jcu.cz</t>
  </si>
  <si>
    <t>doc. RNDr. Marie Šmilauerová, Ph.D.</t>
  </si>
  <si>
    <t>purova@tf.jcu.cz</t>
  </si>
  <si>
    <t>Doc. Ing. Petr Konvalina, Ph.D.</t>
  </si>
  <si>
    <t>Mgr. Karolina Půrová</t>
  </si>
  <si>
    <t>konvalina@zf.jcu.cz</t>
  </si>
  <si>
    <t>Fakulta:</t>
  </si>
  <si>
    <r>
      <t xml:space="preserve">Vyplňte dosažené výše indikátorů, k datu odevzdání této zprávy. </t>
    </r>
    <r>
      <rPr>
        <b/>
        <i/>
        <sz val="8"/>
        <color theme="3"/>
        <rFont val="Clara Sans"/>
        <charset val="238"/>
      </rPr>
      <t>U každého indikátoru uveďte zdroj pro jeho ověření!</t>
    </r>
  </si>
  <si>
    <r>
      <t xml:space="preserve">Vyplňte dosažené výše indikátorů, k datu odevzdání této zprávy - vyplňujte hodnoty k těm indikátorům, které jsou pro Vaši fakultu relevantní (tedy nemají nenulové plánované hodnoty). </t>
    </r>
    <r>
      <rPr>
        <b/>
        <i/>
        <sz val="8"/>
        <color theme="3"/>
        <rFont val="Clara Sans"/>
        <charset val="238"/>
      </rPr>
      <t>U každého indikátoru uveďte zdroj pro jeho ověření!</t>
    </r>
  </si>
  <si>
    <t>Pokud došlo v průběhu řešení ke změnám, uveďte je, vysvětlete příčinu.</t>
  </si>
  <si>
    <t>Garant dílčího projektu:</t>
  </si>
  <si>
    <r>
      <t xml:space="preserve">Dílčí část projektu                                                 </t>
    </r>
    <r>
      <rPr>
        <sz val="11"/>
        <color rgb="FF595959"/>
        <rFont val="Clara Sans"/>
        <charset val="238"/>
      </rPr>
      <t xml:space="preserve"> </t>
    </r>
  </si>
  <si>
    <r>
      <t xml:space="preserve">Změny </t>
    </r>
    <r>
      <rPr>
        <sz val="11"/>
        <rFont val="Clara Sans"/>
        <charset val="238"/>
      </rPr>
      <t xml:space="preserve">(přesuny prostředků mezi položkami) </t>
    </r>
  </si>
  <si>
    <t>Přidělené prostředky celkem</t>
  </si>
  <si>
    <r>
      <t xml:space="preserve">Přiděleno z fondů *) </t>
    </r>
    <r>
      <rPr>
        <sz val="8"/>
        <rFont val="Clara Sans"/>
        <charset val="238"/>
      </rPr>
      <t>na rok</t>
    </r>
  </si>
  <si>
    <r>
      <t xml:space="preserve">Přiděleno celkem z  IP </t>
    </r>
    <r>
      <rPr>
        <sz val="8"/>
        <rFont val="Clara Sans"/>
        <charset val="238"/>
      </rPr>
      <t>na rok</t>
    </r>
    <r>
      <rPr>
        <b/>
        <sz val="8"/>
        <rFont val="Clara Sans"/>
        <charset val="238"/>
      </rPr>
      <t xml:space="preserve"> </t>
    </r>
  </si>
  <si>
    <t>Výsledek realizace</t>
  </si>
  <si>
    <t>Vysvětlivky</t>
  </si>
  <si>
    <r>
      <rPr>
        <sz val="7"/>
        <color rgb="FFC00000"/>
        <rFont val="Clara Sans"/>
        <charset val="238"/>
      </rPr>
      <t>Přečerpáno</t>
    </r>
    <r>
      <rPr>
        <sz val="7"/>
        <color theme="1" tint="0.499984740745262"/>
        <rFont val="Clara Sans"/>
        <charset val="238"/>
      </rPr>
      <t xml:space="preserve"> = nebyla provedena změna a projekt vyčerpal více, než mu bylo přiděleno.</t>
    </r>
  </si>
  <si>
    <r>
      <t xml:space="preserve">Zbylé prostředky z  IP </t>
    </r>
    <r>
      <rPr>
        <sz val="8"/>
        <rFont val="Clara Sans"/>
        <charset val="238"/>
      </rPr>
      <t>na rok</t>
    </r>
    <r>
      <rPr>
        <b/>
        <sz val="8"/>
        <rFont val="Clara Sans"/>
        <charset val="238"/>
      </rPr>
      <t xml:space="preserve"> </t>
    </r>
  </si>
  <si>
    <r>
      <t xml:space="preserve">Zbylé prostředky z  fondů *) </t>
    </r>
    <r>
      <rPr>
        <sz val="8"/>
        <rFont val="Clara Sans"/>
        <charset val="238"/>
      </rPr>
      <t>na rok</t>
    </r>
  </si>
  <si>
    <t>Zbylé prostředky CELKEM</t>
  </si>
  <si>
    <r>
      <t xml:space="preserve">Přiděleno CELKEM </t>
    </r>
    <r>
      <rPr>
        <sz val="8"/>
        <rFont val="Clara Sans"/>
        <charset val="238"/>
      </rPr>
      <t>na rok</t>
    </r>
  </si>
  <si>
    <t>***] z roku 2018 nebyly převáděny žádné prostředky z fondů.</t>
  </si>
  <si>
    <r>
      <rPr>
        <sz val="7"/>
        <color rgb="FF00B050"/>
        <rFont val="Clara Sans"/>
        <charset val="238"/>
      </rPr>
      <t>OK</t>
    </r>
    <r>
      <rPr>
        <sz val="7"/>
        <color theme="1" tint="0.499984740745262"/>
        <rFont val="Clara Sans"/>
        <charset val="238"/>
      </rPr>
      <t xml:space="preserve"> = čerpání rozpočtu proběhlo v pořádku.</t>
    </r>
  </si>
  <si>
    <r>
      <rPr>
        <sz val="7"/>
        <color theme="5" tint="-0.249977111117893"/>
        <rFont val="Clara Sans"/>
        <charset val="238"/>
      </rPr>
      <t>Nedočerpáno</t>
    </r>
    <r>
      <rPr>
        <sz val="7"/>
        <color theme="1" tint="0.499984740745262"/>
        <rFont val="Clara Sans"/>
        <charset val="238"/>
      </rPr>
      <t xml:space="preserve"> = DISPONIBILNÍ K PŘEVODU DO FONDU - nebyly utraceny všechny přidělené prostředky.</t>
    </r>
  </si>
  <si>
    <r>
      <t xml:space="preserve">Schválené prostředky z fondů *) </t>
    </r>
    <r>
      <rPr>
        <sz val="8"/>
        <rFont val="Clara Sans"/>
        <charset val="238"/>
      </rPr>
      <t>z roku ***]</t>
    </r>
  </si>
  <si>
    <r>
      <t xml:space="preserve">Změny užití fondů *) </t>
    </r>
    <r>
      <rPr>
        <sz val="8"/>
        <rFont val="Clara Sans"/>
        <charset val="238"/>
      </rPr>
      <t>v roce</t>
    </r>
  </si>
  <si>
    <t>prof. Dr.rer.nat. Friedo ZÖLZER</t>
  </si>
  <si>
    <t>fzolzer@zsf.jcu.cz</t>
  </si>
  <si>
    <t>ok</t>
  </si>
  <si>
    <t>ředinová</t>
  </si>
  <si>
    <t>ver. k 190919</t>
  </si>
  <si>
    <t>Bc. Jakub Zimmel</t>
  </si>
  <si>
    <t>zimmej00@prf.jcu.cz</t>
  </si>
  <si>
    <t>dekan@pf.jcu.cz</t>
  </si>
  <si>
    <t>3021/ 604978864</t>
  </si>
  <si>
    <t>papousek@ff.jcu.cz</t>
  </si>
  <si>
    <t>XXX - NS dle jednotlivých součástí</t>
  </si>
  <si>
    <t>XXX - NS dle jednotlivých katader</t>
  </si>
  <si>
    <t>ver. k 200402 - doplněno</t>
  </si>
  <si>
    <t xml:space="preserve">Mgr. Michal Marušák </t>
  </si>
  <si>
    <t>marusak@zf.jcu.cz</t>
  </si>
  <si>
    <t>do 29. 1.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</si>
</sst>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.0"/>
    <numFmt numFmtId="166" formatCode="#,##0.00_ ;\-#,##0.00\ "/>
  </numFmts>
  <fonts count="8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Clara Sans"/>
      <charset val="238"/>
    </font>
    <font>
      <sz val="10"/>
      <name val="Arial"/>
      <family val="2"/>
      <charset val="238"/>
    </font>
    <font>
      <sz val="11"/>
      <name val="Clara Sans"/>
      <charset val="238"/>
    </font>
    <font>
      <b/>
      <sz val="11"/>
      <name val="Clara Sans"/>
      <charset val="238"/>
    </font>
    <font>
      <b/>
      <i/>
      <sz val="10"/>
      <name val="Clara Sans"/>
      <charset val="238"/>
    </font>
    <font>
      <b/>
      <i/>
      <sz val="8"/>
      <name val="Clara Sans"/>
      <charset val="238"/>
    </font>
    <font>
      <sz val="8"/>
      <name val="Clara Sans"/>
      <charset val="238"/>
    </font>
    <font>
      <i/>
      <sz val="8"/>
      <name val="Clara Sans"/>
      <charset val="238"/>
    </font>
    <font>
      <sz val="14"/>
      <name val="Clara Sans"/>
      <charset val="238"/>
    </font>
    <font>
      <sz val="10"/>
      <name val="Arial CE"/>
      <charset val="238"/>
    </font>
    <font>
      <sz val="9"/>
      <name val="Clara Sans"/>
      <charset val="238"/>
    </font>
    <font>
      <b/>
      <sz val="9"/>
      <name val="Clara Sans"/>
      <charset val="238"/>
    </font>
    <font>
      <b/>
      <i/>
      <sz val="7"/>
      <name val="Clara Sans"/>
      <charset val="238"/>
    </font>
    <font>
      <b/>
      <sz val="8"/>
      <name val="Clara Sans"/>
      <charset val="238"/>
    </font>
    <font>
      <i/>
      <sz val="7"/>
      <name val="Clara Sans"/>
      <charset val="238"/>
    </font>
    <font>
      <b/>
      <i/>
      <sz val="9"/>
      <name val="Clara Sans"/>
      <charset val="238"/>
    </font>
    <font>
      <sz val="7.5"/>
      <name val="Clara Sans"/>
      <charset val="238"/>
    </font>
    <font>
      <b/>
      <i/>
      <sz val="7.5"/>
      <name val="Clara Sans"/>
      <charset val="238"/>
    </font>
    <font>
      <b/>
      <sz val="7.5"/>
      <name val="Clara Sans"/>
      <charset val="238"/>
    </font>
    <font>
      <i/>
      <sz val="7.5"/>
      <name val="Clara Sans"/>
      <charset val="238"/>
    </font>
    <font>
      <b/>
      <i/>
      <u val="double"/>
      <sz val="8"/>
      <name val="Clara Sans"/>
      <charset val="238"/>
    </font>
    <font>
      <b/>
      <i/>
      <u val="double"/>
      <sz val="7.5"/>
      <name val="Clara Sans"/>
      <charset val="238"/>
    </font>
    <font>
      <b/>
      <u val="double"/>
      <sz val="7.5"/>
      <name val="Clara Sans"/>
      <charset val="238"/>
    </font>
    <font>
      <sz val="18"/>
      <name val="Clara Sans"/>
      <charset val="238"/>
    </font>
    <font>
      <sz val="7"/>
      <name val="Clara Sans"/>
      <charset val="238"/>
    </font>
    <font>
      <u/>
      <sz val="10"/>
      <color theme="10"/>
      <name val="Arial"/>
      <family val="2"/>
      <charset val="238"/>
    </font>
    <font>
      <b/>
      <sz val="14"/>
      <color rgb="FFE00034"/>
      <name val="Clara Sans"/>
      <charset val="238"/>
    </font>
    <font>
      <sz val="8"/>
      <color rgb="FFE00034"/>
      <name val="Clara Sans"/>
      <charset val="238"/>
    </font>
    <font>
      <sz val="9"/>
      <color theme="0"/>
      <name val="Clara Sans"/>
      <charset val="238"/>
    </font>
    <font>
      <sz val="12"/>
      <color rgb="FF939598"/>
      <name val="Clara Sans"/>
      <charset val="238"/>
    </font>
    <font>
      <sz val="11"/>
      <color rgb="FF000000"/>
      <name val="Clara Sans"/>
      <charset val="238"/>
    </font>
    <font>
      <b/>
      <sz val="11"/>
      <color rgb="FFE00034"/>
      <name val="Clara Sans"/>
      <charset val="238"/>
    </font>
    <font>
      <sz val="8"/>
      <color theme="1" tint="0.499984740745262"/>
      <name val="Clara Sans"/>
      <charset val="238"/>
    </font>
    <font>
      <sz val="14"/>
      <color rgb="FFE00034"/>
      <name val="Clara Sans"/>
      <charset val="238"/>
    </font>
    <font>
      <i/>
      <sz val="8"/>
      <color rgb="FFE00034"/>
      <name val="Clara Sans"/>
      <charset val="238"/>
    </font>
    <font>
      <i/>
      <sz val="8"/>
      <color rgb="FF939598"/>
      <name val="Clara Sans"/>
      <charset val="238"/>
    </font>
    <font>
      <i/>
      <sz val="8"/>
      <color theme="3"/>
      <name val="Clara Sans"/>
      <charset val="238"/>
    </font>
    <font>
      <sz val="10"/>
      <color rgb="FFE00034"/>
      <name val="Clara Sans"/>
      <charset val="238"/>
    </font>
    <font>
      <b/>
      <sz val="8"/>
      <color rgb="FFE00034"/>
      <name val="Clara Sans"/>
      <charset val="238"/>
    </font>
    <font>
      <sz val="11"/>
      <color rgb="FF595959"/>
      <name val="Clara Sans"/>
      <charset val="238"/>
    </font>
    <font>
      <sz val="11"/>
      <color theme="0" tint="-4.9989318521683403E-2"/>
      <name val="Clara Sans"/>
      <charset val="238"/>
    </font>
    <font>
      <b/>
      <sz val="20"/>
      <color rgb="FFE00034"/>
      <name val="Clara Sans"/>
      <charset val="238"/>
    </font>
    <font>
      <b/>
      <i/>
      <sz val="8"/>
      <color theme="3"/>
      <name val="Clara Sans"/>
      <charset val="238"/>
    </font>
    <font>
      <sz val="8"/>
      <color theme="3"/>
      <name val="Clara Sans"/>
      <charset val="238"/>
    </font>
    <font>
      <b/>
      <sz val="14"/>
      <color theme="0"/>
      <name val="Arial"/>
      <family val="2"/>
      <charset val="238"/>
    </font>
    <font>
      <b/>
      <sz val="14"/>
      <name val="Arial"/>
      <family val="2"/>
      <charset val="238"/>
    </font>
    <font>
      <b/>
      <vertAlign val="superscript"/>
      <sz val="14"/>
      <name val="Arial"/>
      <family val="2"/>
      <charset val="238"/>
    </font>
    <font>
      <sz val="9"/>
      <name val="Clara Serif"/>
      <charset val="238"/>
    </font>
    <font>
      <sz val="8"/>
      <name val="Arial"/>
      <family val="2"/>
      <charset val="238"/>
    </font>
    <font>
      <b/>
      <sz val="6"/>
      <color rgb="FFE00034"/>
      <name val="Clara Sans"/>
      <charset val="238"/>
    </font>
    <font>
      <b/>
      <sz val="7"/>
      <color rgb="FFE00034"/>
      <name val="Clara Sans"/>
      <charset val="238"/>
    </font>
    <font>
      <sz val="6"/>
      <name val="Clara Sans"/>
      <charset val="238"/>
    </font>
    <font>
      <sz val="5"/>
      <name val="Clara Sans"/>
      <charset val="238"/>
    </font>
    <font>
      <sz val="6"/>
      <color theme="3"/>
      <name val="Clara Sans"/>
      <charset val="238"/>
    </font>
    <font>
      <b/>
      <sz val="8"/>
      <color theme="1"/>
      <name val="Clara Sans"/>
      <charset val="238"/>
    </font>
    <font>
      <sz val="8"/>
      <color theme="1"/>
      <name val="Clara Sans"/>
      <charset val="238"/>
    </font>
    <font>
      <sz val="10"/>
      <name val="ClaraSans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Clara Sans"/>
      <charset val="238"/>
    </font>
    <font>
      <sz val="7"/>
      <color theme="1" tint="0.499984740745262"/>
      <name val="Clara Sans"/>
      <charset val="238"/>
    </font>
    <font>
      <u val="double"/>
      <sz val="7.5"/>
      <name val="Clara Sans"/>
      <charset val="238"/>
    </font>
    <font>
      <b/>
      <i/>
      <u/>
      <sz val="7.5"/>
      <name val="Clara Sans"/>
      <charset val="238"/>
    </font>
    <font>
      <i/>
      <u/>
      <sz val="7.5"/>
      <name val="Clara Sans"/>
      <charset val="238"/>
    </font>
    <font>
      <b/>
      <u/>
      <sz val="7.5"/>
      <name val="Clara Sans"/>
      <charset val="238"/>
    </font>
    <font>
      <u/>
      <sz val="7.5"/>
      <name val="Clara Sans"/>
      <charset val="238"/>
    </font>
    <font>
      <b/>
      <u/>
      <sz val="8"/>
      <name val="Clara Sans"/>
      <charset val="238"/>
    </font>
    <font>
      <b/>
      <u/>
      <sz val="7"/>
      <name val="Clara Sans"/>
      <charset val="238"/>
    </font>
    <font>
      <b/>
      <i/>
      <u/>
      <sz val="8"/>
      <name val="Clara Sans"/>
      <charset val="238"/>
    </font>
    <font>
      <i/>
      <u/>
      <sz val="7"/>
      <name val="Clara Sans"/>
      <charset val="238"/>
    </font>
    <font>
      <b/>
      <sz val="10"/>
      <name val="Clara Sans"/>
      <charset val="238"/>
    </font>
    <font>
      <sz val="10"/>
      <name val="Arial"/>
      <family val="2"/>
      <charset val="238"/>
    </font>
    <font>
      <sz val="10"/>
      <color theme="1" tint="0.499984740745262"/>
      <name val="Clara Sans"/>
      <charset val="238"/>
    </font>
    <font>
      <sz val="7"/>
      <color rgb="FFC00000"/>
      <name val="Clara Sans"/>
      <charset val="238"/>
    </font>
    <font>
      <sz val="7"/>
      <color theme="5" tint="-0.249977111117893"/>
      <name val="Clara Sans"/>
      <charset val="238"/>
    </font>
    <font>
      <sz val="7"/>
      <color rgb="FF00B050"/>
      <name val="Clara Sans"/>
      <charset val="238"/>
    </font>
    <font>
      <b/>
      <i/>
      <u/>
      <sz val="7"/>
      <name val="Clara Sans"/>
      <charset val="238"/>
    </font>
    <font>
      <sz val="10"/>
      <color rgb="FFFF0000"/>
      <name val="Clara Sans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9E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0FFE8"/>
        <bgColor indexed="64"/>
      </patternFill>
    </fill>
    <fill>
      <patternFill patternType="solid">
        <fgColor rgb="FFFFE7C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6F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ck">
        <color theme="2" tint="-0.49998474074526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ck">
        <color theme="2" tint="-0.49998474074526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ck">
        <color theme="2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ck">
        <color theme="2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2" tint="-0.499984740745262"/>
      </bottom>
      <diagonal/>
    </border>
    <border>
      <left style="thin">
        <color theme="0" tint="-0.34998626667073579"/>
      </left>
      <right/>
      <top/>
      <bottom style="thick">
        <color theme="2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ck">
        <color theme="2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2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ck">
        <color theme="2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2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2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ck">
        <color theme="2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ck">
        <color rgb="FFE00034"/>
      </right>
      <top/>
      <bottom/>
      <diagonal/>
    </border>
    <border>
      <left style="thick">
        <color rgb="FFE00034"/>
      </left>
      <right style="thick">
        <color rgb="FFE00034"/>
      </right>
      <top style="thick">
        <color rgb="FFE00034"/>
      </top>
      <bottom style="thick">
        <color rgb="FFE00034"/>
      </bottom>
      <diagonal/>
    </border>
    <border>
      <left/>
      <right/>
      <top style="thick">
        <color theme="2" tint="-0.499984740745262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</borders>
  <cellStyleXfs count="7">
    <xf numFmtId="0" fontId="0" fillId="0" borderId="0"/>
    <xf numFmtId="0" fontId="27" fillId="0" borderId="0" applyNumberFormat="0" applyFill="0" applyBorder="0" applyAlignment="0" applyProtection="0"/>
    <xf numFmtId="0" fontId="3" fillId="0" borderId="0"/>
    <xf numFmtId="0" fontId="11" fillId="0" borderId="0"/>
    <xf numFmtId="0" fontId="3" fillId="0" borderId="0"/>
    <xf numFmtId="0" fontId="1" fillId="0" borderId="0"/>
    <xf numFmtId="164" fontId="73" fillId="0" borderId="0" applyFont="0" applyFill="0" applyBorder="0" applyAlignment="0" applyProtection="0"/>
  </cellStyleXfs>
  <cellXfs count="458">
    <xf numFmtId="0" fontId="0" fillId="0" borderId="0" xfId="0"/>
    <xf numFmtId="0" fontId="2" fillId="2" borderId="0" xfId="0" applyFont="1" applyFill="1" applyProtection="1">
      <protection hidden="1"/>
    </xf>
    <xf numFmtId="0" fontId="2" fillId="4" borderId="0" xfId="0" applyFont="1" applyFill="1" applyProtection="1">
      <protection hidden="1"/>
    </xf>
    <xf numFmtId="49" fontId="28" fillId="4" borderId="0" xfId="0" applyNumberFormat="1" applyFont="1" applyFill="1" applyBorder="1" applyAlignment="1" applyProtection="1">
      <alignment horizontal="right" vertical="center" wrapText="1"/>
      <protection hidden="1"/>
    </xf>
    <xf numFmtId="0" fontId="29" fillId="4" borderId="0" xfId="0" applyFont="1" applyFill="1" applyAlignment="1" applyProtection="1">
      <alignment vertical="top" wrapText="1"/>
      <protection hidden="1"/>
    </xf>
    <xf numFmtId="0" fontId="2" fillId="4" borderId="0" xfId="0" applyFont="1" applyFill="1" applyBorder="1" applyAlignment="1" applyProtection="1">
      <alignment vertical="center"/>
      <protection hidden="1"/>
    </xf>
    <xf numFmtId="0" fontId="12" fillId="2" borderId="0" xfId="0" applyFont="1" applyFill="1" applyProtection="1">
      <protection hidden="1"/>
    </xf>
    <xf numFmtId="0" fontId="31" fillId="4" borderId="0" xfId="0" applyFont="1" applyFill="1" applyAlignment="1" applyProtection="1">
      <alignment vertical="center" wrapText="1"/>
      <protection hidden="1"/>
    </xf>
    <xf numFmtId="0" fontId="25" fillId="4" borderId="0" xfId="0" applyFont="1" applyFill="1" applyAlignment="1" applyProtection="1">
      <alignment vertical="center" wrapText="1"/>
      <protection hidden="1"/>
    </xf>
    <xf numFmtId="0" fontId="31" fillId="4" borderId="0" xfId="0" applyFont="1" applyFill="1" applyAlignment="1" applyProtection="1">
      <alignment vertical="center" wrapText="1"/>
      <protection hidden="1"/>
    </xf>
    <xf numFmtId="0" fontId="31" fillId="4" borderId="0" xfId="0" applyFont="1" applyFill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12" fillId="2" borderId="0" xfId="0" applyFont="1" applyFill="1" applyAlignment="1" applyProtection="1">
      <alignment vertical="top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center" vertical="center" wrapText="1"/>
      <protection hidden="1"/>
    </xf>
    <xf numFmtId="0" fontId="9" fillId="4" borderId="7" xfId="0" applyFont="1" applyFill="1" applyBorder="1" applyAlignment="1" applyProtection="1">
      <alignment horizontal="center" vertical="center" wrapText="1"/>
      <protection hidden="1"/>
    </xf>
    <xf numFmtId="49" fontId="10" fillId="6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left" vertical="center"/>
      <protection hidden="1"/>
    </xf>
    <xf numFmtId="0" fontId="2" fillId="3" borderId="6" xfId="0" applyFont="1" applyFill="1" applyBorder="1" applyAlignment="1" applyProtection="1">
      <alignment vertical="center"/>
      <protection hidden="1"/>
    </xf>
    <xf numFmtId="0" fontId="17" fillId="3" borderId="6" xfId="0" applyFont="1" applyFill="1" applyBorder="1" applyAlignment="1" applyProtection="1">
      <alignment vertical="center" wrapText="1"/>
      <protection hidden="1"/>
    </xf>
    <xf numFmtId="0" fontId="12" fillId="3" borderId="6" xfId="0" applyFont="1" applyFill="1" applyBorder="1" applyAlignment="1" applyProtection="1">
      <alignment horizontal="right" vertical="center" wrapText="1"/>
      <protection hidden="1"/>
    </xf>
    <xf numFmtId="0" fontId="12" fillId="3" borderId="6" xfId="0" applyFont="1" applyFill="1" applyBorder="1" applyAlignment="1" applyProtection="1">
      <alignment horizontal="right" vertical="center"/>
      <protection hidden="1"/>
    </xf>
    <xf numFmtId="0" fontId="6" fillId="3" borderId="6" xfId="0" applyFont="1" applyFill="1" applyBorder="1" applyAlignment="1" applyProtection="1">
      <alignment vertical="center"/>
      <protection hidden="1"/>
    </xf>
    <xf numFmtId="0" fontId="12" fillId="3" borderId="6" xfId="0" applyFont="1" applyFill="1" applyBorder="1" applyAlignment="1" applyProtection="1">
      <alignment vertical="center" wrapText="1"/>
      <protection hidden="1"/>
    </xf>
    <xf numFmtId="0" fontId="10" fillId="6" borderId="6" xfId="0" applyFont="1" applyFill="1" applyBorder="1" applyAlignment="1" applyProtection="1">
      <alignment horizontal="center" vertical="center" wrapText="1"/>
      <protection hidden="1"/>
    </xf>
    <xf numFmtId="0" fontId="32" fillId="6" borderId="9" xfId="0" applyFont="1" applyFill="1" applyBorder="1" applyAlignment="1" applyProtection="1">
      <alignment vertical="center" wrapText="1"/>
      <protection hidden="1"/>
    </xf>
    <xf numFmtId="0" fontId="33" fillId="4" borderId="10" xfId="0" applyFont="1" applyFill="1" applyBorder="1" applyAlignment="1" applyProtection="1">
      <alignment vertical="center" wrapText="1"/>
      <protection hidden="1"/>
    </xf>
    <xf numFmtId="0" fontId="2" fillId="4" borderId="11" xfId="0" applyFont="1" applyFill="1" applyBorder="1" applyProtection="1">
      <protection hidden="1"/>
    </xf>
    <xf numFmtId="0" fontId="34" fillId="4" borderId="11" xfId="0" applyFont="1" applyFill="1" applyBorder="1" applyProtection="1">
      <protection hidden="1"/>
    </xf>
    <xf numFmtId="0" fontId="32" fillId="6" borderId="12" xfId="0" applyFont="1" applyFill="1" applyBorder="1" applyAlignment="1" applyProtection="1">
      <alignment vertical="center" wrapText="1"/>
      <protection hidden="1"/>
    </xf>
    <xf numFmtId="0" fontId="35" fillId="7" borderId="13" xfId="0" applyFont="1" applyFill="1" applyBorder="1" applyAlignment="1" applyProtection="1">
      <alignment vertical="center" wrapText="1"/>
      <protection hidden="1"/>
    </xf>
    <xf numFmtId="1" fontId="33" fillId="4" borderId="10" xfId="0" applyNumberFormat="1" applyFont="1" applyFill="1" applyBorder="1" applyAlignment="1" applyProtection="1">
      <alignment horizontal="center" vertical="center" wrapText="1"/>
      <protection hidden="1"/>
    </xf>
    <xf numFmtId="1" fontId="33" fillId="4" borderId="10" xfId="0" applyNumberFormat="1" applyFont="1" applyFill="1" applyBorder="1" applyAlignment="1" applyProtection="1">
      <alignment horizontal="left" vertical="center" wrapText="1"/>
      <protection hidden="1"/>
    </xf>
    <xf numFmtId="0" fontId="5" fillId="6" borderId="14" xfId="0" applyFont="1" applyFill="1" applyBorder="1" applyAlignment="1" applyProtection="1">
      <alignment vertical="center" wrapText="1"/>
      <protection hidden="1"/>
    </xf>
    <xf numFmtId="0" fontId="42" fillId="4" borderId="14" xfId="0" applyFont="1" applyFill="1" applyBorder="1" applyAlignment="1" applyProtection="1">
      <alignment vertical="center" wrapText="1"/>
      <protection hidden="1"/>
    </xf>
    <xf numFmtId="49" fontId="43" fillId="2" borderId="30" xfId="0" applyNumberFormat="1" applyFont="1" applyFill="1" applyBorder="1" applyAlignment="1" applyProtection="1">
      <alignment horizontal="center" vertical="center" wrapText="1"/>
      <protection locked="0" hidden="1"/>
    </xf>
    <xf numFmtId="1" fontId="33" fillId="4" borderId="10" xfId="0" applyNumberFormat="1" applyFont="1" applyFill="1" applyBorder="1" applyAlignment="1" applyProtection="1">
      <alignment vertical="center"/>
      <protection hidden="1"/>
    </xf>
    <xf numFmtId="165" fontId="2" fillId="2" borderId="0" xfId="0" applyNumberFormat="1" applyFont="1" applyFill="1" applyProtection="1">
      <protection hidden="1"/>
    </xf>
    <xf numFmtId="0" fontId="9" fillId="4" borderId="5" xfId="0" applyFont="1" applyFill="1" applyBorder="1" applyAlignment="1" applyProtection="1">
      <alignment horizontal="left" vertical="center"/>
      <protection hidden="1"/>
    </xf>
    <xf numFmtId="0" fontId="2" fillId="4" borderId="5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 wrapText="1"/>
      <protection hidden="1"/>
    </xf>
    <xf numFmtId="0" fontId="7" fillId="3" borderId="7" xfId="0" applyFont="1" applyFill="1" applyBorder="1" applyAlignment="1" applyProtection="1">
      <alignment vertical="center" wrapText="1"/>
      <protection hidden="1"/>
    </xf>
    <xf numFmtId="0" fontId="2" fillId="3" borderId="7" xfId="0" applyFont="1" applyFill="1" applyBorder="1" applyAlignment="1" applyProtection="1">
      <alignment vertical="center" wrapText="1"/>
      <protection hidden="1"/>
    </xf>
    <xf numFmtId="0" fontId="2" fillId="3" borderId="7" xfId="0" applyFont="1" applyFill="1" applyBorder="1" applyAlignment="1" applyProtection="1">
      <alignment horizontal="left" vertical="center" wrapText="1"/>
      <protection hidden="1"/>
    </xf>
    <xf numFmtId="0" fontId="8" fillId="3" borderId="7" xfId="0" applyFont="1" applyFill="1" applyBorder="1" applyAlignment="1" applyProtection="1">
      <alignment horizontal="right" vertical="center" wrapText="1"/>
      <protection hidden="1"/>
    </xf>
    <xf numFmtId="0" fontId="8" fillId="3" borderId="7" xfId="0" applyFont="1" applyFill="1" applyBorder="1" applyAlignment="1" applyProtection="1">
      <alignment horizontal="right" vertical="center"/>
      <protection hidden="1"/>
    </xf>
    <xf numFmtId="0" fontId="6" fillId="3" borderId="7" xfId="0" applyFont="1" applyFill="1" applyBorder="1" applyAlignment="1" applyProtection="1">
      <alignment vertical="center"/>
      <protection hidden="1"/>
    </xf>
    <xf numFmtId="0" fontId="12" fillId="3" borderId="7" xfId="0" applyFont="1" applyFill="1" applyBorder="1" applyAlignment="1" applyProtection="1">
      <alignment vertical="center" wrapText="1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26" fillId="2" borderId="0" xfId="0" applyFont="1" applyFill="1" applyProtection="1">
      <protection hidden="1"/>
    </xf>
    <xf numFmtId="165" fontId="26" fillId="2" borderId="0" xfId="0" applyNumberFormat="1" applyFont="1" applyFill="1" applyProtection="1">
      <protection hidden="1"/>
    </xf>
    <xf numFmtId="0" fontId="16" fillId="4" borderId="0" xfId="0" applyFont="1" applyFill="1" applyAlignment="1" applyProtection="1">
      <alignment vertical="center"/>
      <protection hidden="1"/>
    </xf>
    <xf numFmtId="0" fontId="9" fillId="4" borderId="0" xfId="0" applyFont="1" applyFill="1" applyAlignment="1" applyProtection="1">
      <alignment vertical="center"/>
      <protection hidden="1"/>
    </xf>
    <xf numFmtId="0" fontId="14" fillId="4" borderId="7" xfId="0" applyFont="1" applyFill="1" applyBorder="1" applyAlignment="1" applyProtection="1">
      <alignment horizontal="center" vertical="center" wrapText="1"/>
      <protection hidden="1"/>
    </xf>
    <xf numFmtId="4" fontId="8" fillId="0" borderId="7" xfId="0" applyNumberFormat="1" applyFont="1" applyBorder="1" applyAlignment="1" applyProtection="1">
      <alignment horizontal="center" vertical="center" wrapText="1"/>
      <protection locked="0"/>
    </xf>
    <xf numFmtId="0" fontId="45" fillId="6" borderId="12" xfId="0" applyFont="1" applyFill="1" applyBorder="1" applyAlignment="1" applyProtection="1">
      <alignment horizontal="right" vertical="top" wrapText="1"/>
      <protection hidden="1"/>
    </xf>
    <xf numFmtId="0" fontId="0" fillId="0" borderId="0" xfId="0" applyProtection="1">
      <protection hidden="1"/>
    </xf>
    <xf numFmtId="0" fontId="2" fillId="4" borderId="0" xfId="0" applyFont="1" applyFill="1" applyBorder="1" applyProtection="1">
      <protection hidden="1"/>
    </xf>
    <xf numFmtId="0" fontId="7" fillId="3" borderId="7" xfId="0" applyFont="1" applyFill="1" applyBorder="1" applyAlignment="1" applyProtection="1">
      <alignment horizontal="left" vertical="center" wrapText="1"/>
      <protection hidden="1"/>
    </xf>
    <xf numFmtId="0" fontId="26" fillId="3" borderId="7" xfId="0" applyFont="1" applyFill="1" applyBorder="1" applyAlignment="1" applyProtection="1">
      <alignment horizontal="left" vertical="center" wrapText="1"/>
      <protection hidden="1"/>
    </xf>
    <xf numFmtId="0" fontId="26" fillId="3" borderId="7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0" fontId="13" fillId="3" borderId="1" xfId="3" applyNumberFormat="1" applyFont="1" applyFill="1" applyBorder="1" applyAlignment="1" applyProtection="1">
      <alignment horizontal="center" vertical="center" wrapText="1"/>
      <protection hidden="1"/>
    </xf>
    <xf numFmtId="3" fontId="13" fillId="0" borderId="2" xfId="4" applyNumberFormat="1" applyFont="1" applyBorder="1" applyAlignment="1" applyProtection="1">
      <alignment horizontal="right" vertical="center" wrapText="1"/>
      <protection hidden="1"/>
    </xf>
    <xf numFmtId="17" fontId="2" fillId="2" borderId="0" xfId="0" applyNumberFormat="1" applyFont="1" applyFill="1" applyProtection="1">
      <protection hidden="1"/>
    </xf>
    <xf numFmtId="0" fontId="13" fillId="3" borderId="3" xfId="3" applyNumberFormat="1" applyFont="1" applyFill="1" applyBorder="1" applyAlignment="1" applyProtection="1">
      <alignment horizontal="center" vertical="center" wrapText="1"/>
      <protection hidden="1"/>
    </xf>
    <xf numFmtId="3" fontId="12" fillId="0" borderId="2" xfId="4" applyNumberFormat="1" applyFont="1" applyBorder="1" applyAlignment="1" applyProtection="1">
      <alignment horizontal="left" vertical="top" wrapText="1"/>
      <protection hidden="1"/>
    </xf>
    <xf numFmtId="0" fontId="12" fillId="2" borderId="0" xfId="0" applyFont="1" applyFill="1" applyProtection="1">
      <protection hidden="1"/>
    </xf>
    <xf numFmtId="3" fontId="30" fillId="2" borderId="0" xfId="0" applyNumberFormat="1" applyFont="1" applyFill="1" applyProtection="1">
      <protection hidden="1"/>
    </xf>
    <xf numFmtId="0" fontId="8" fillId="0" borderId="4" xfId="0" applyFont="1" applyBorder="1" applyAlignment="1" applyProtection="1">
      <alignment vertical="center" wrapText="1"/>
      <protection hidden="1"/>
    </xf>
    <xf numFmtId="0" fontId="46" fillId="0" borderId="0" xfId="0" applyFont="1" applyBorder="1"/>
    <xf numFmtId="0" fontId="46" fillId="0" borderId="0" xfId="0" applyFont="1" applyBorder="1" applyAlignment="1">
      <alignment vertical="top"/>
    </xf>
    <xf numFmtId="0" fontId="46" fillId="0" borderId="0" xfId="0" applyFont="1" applyBorder="1" applyAlignment="1">
      <alignment horizontal="right"/>
    </xf>
    <xf numFmtId="0" fontId="49" fillId="0" borderId="0" xfId="0" applyFont="1" applyBorder="1" applyAlignment="1">
      <alignment horizontal="justify" vertical="center"/>
    </xf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/>
    </xf>
    <xf numFmtId="0" fontId="53" fillId="0" borderId="32" xfId="0" applyFont="1" applyBorder="1" applyAlignment="1">
      <alignment vertical="top" wrapText="1"/>
    </xf>
    <xf numFmtId="0" fontId="54" fillId="0" borderId="32" xfId="0" applyFont="1" applyBorder="1" applyAlignment="1">
      <alignment vertical="center" wrapText="1"/>
    </xf>
    <xf numFmtId="0" fontId="53" fillId="0" borderId="32" xfId="0" applyFont="1" applyBorder="1" applyAlignment="1">
      <alignment horizontal="right" vertical="center" wrapText="1"/>
    </xf>
    <xf numFmtId="0" fontId="53" fillId="10" borderId="32" xfId="0" applyFont="1" applyFill="1" applyBorder="1" applyAlignment="1">
      <alignment horizontal="right" vertical="center" wrapText="1"/>
    </xf>
    <xf numFmtId="0" fontId="53" fillId="12" borderId="32" xfId="0" applyFont="1" applyFill="1" applyBorder="1" applyAlignment="1">
      <alignment horizontal="right" vertical="center" wrapText="1"/>
    </xf>
    <xf numFmtId="0" fontId="53" fillId="13" borderId="32" xfId="0" applyFont="1" applyFill="1" applyBorder="1" applyAlignment="1">
      <alignment horizontal="right" vertical="center" wrapText="1"/>
    </xf>
    <xf numFmtId="0" fontId="53" fillId="14" borderId="32" xfId="0" applyFont="1" applyFill="1" applyBorder="1" applyAlignment="1">
      <alignment horizontal="right" vertical="center" wrapText="1"/>
    </xf>
    <xf numFmtId="0" fontId="53" fillId="5" borderId="32" xfId="0" applyFont="1" applyFill="1" applyBorder="1" applyAlignment="1">
      <alignment horizontal="right" vertical="center" wrapText="1"/>
    </xf>
    <xf numFmtId="0" fontId="55" fillId="12" borderId="32" xfId="0" applyFont="1" applyFill="1" applyBorder="1" applyAlignment="1">
      <alignment horizontal="right" vertical="center" wrapText="1"/>
    </xf>
    <xf numFmtId="0" fontId="55" fillId="13" borderId="32" xfId="0" applyFont="1" applyFill="1" applyBorder="1" applyAlignment="1">
      <alignment horizontal="right" vertical="center" wrapText="1"/>
    </xf>
    <xf numFmtId="0" fontId="55" fillId="14" borderId="32" xfId="0" applyFont="1" applyFill="1" applyBorder="1" applyAlignment="1">
      <alignment horizontal="right" vertical="center" wrapText="1"/>
    </xf>
    <xf numFmtId="0" fontId="0" fillId="10" borderId="0" xfId="0" applyFill="1" applyBorder="1"/>
    <xf numFmtId="0" fontId="0" fillId="12" borderId="0" xfId="0" applyFill="1" applyBorder="1"/>
    <xf numFmtId="0" fontId="0" fillId="13" borderId="0" xfId="0" applyFill="1" applyBorder="1"/>
    <xf numFmtId="0" fontId="0" fillId="14" borderId="0" xfId="0" applyFill="1" applyBorder="1"/>
    <xf numFmtId="0" fontId="56" fillId="9" borderId="2" xfId="5" applyFont="1" applyFill="1" applyBorder="1" applyAlignment="1">
      <alignment horizontal="center" vertical="center" wrapText="1"/>
    </xf>
    <xf numFmtId="0" fontId="56" fillId="9" borderId="2" xfId="5" applyFont="1" applyFill="1" applyBorder="1" applyAlignment="1">
      <alignment horizontal="left" vertical="center" wrapText="1"/>
    </xf>
    <xf numFmtId="0" fontId="56" fillId="16" borderId="2" xfId="5" applyFont="1" applyFill="1" applyBorder="1" applyAlignment="1">
      <alignment horizontal="right" vertical="center" wrapText="1"/>
    </xf>
    <xf numFmtId="3" fontId="56" fillId="16" borderId="2" xfId="5" applyNumberFormat="1" applyFont="1" applyFill="1" applyBorder="1" applyAlignment="1">
      <alignment horizontal="right" vertical="center" wrapText="1"/>
    </xf>
    <xf numFmtId="0" fontId="56" fillId="17" borderId="2" xfId="5" applyFont="1" applyFill="1" applyBorder="1" applyAlignment="1">
      <alignment horizontal="right" vertical="center" wrapText="1"/>
    </xf>
    <xf numFmtId="3" fontId="56" fillId="17" borderId="2" xfId="5" applyNumberFormat="1" applyFont="1" applyFill="1" applyBorder="1" applyAlignment="1">
      <alignment horizontal="right" vertical="center" wrapText="1"/>
    </xf>
    <xf numFmtId="0" fontId="56" fillId="3" borderId="2" xfId="5" applyFont="1" applyFill="1" applyBorder="1" applyAlignment="1">
      <alignment horizontal="right" vertical="center" wrapText="1"/>
    </xf>
    <xf numFmtId="3" fontId="56" fillId="3" borderId="2" xfId="5" applyNumberFormat="1" applyFont="1" applyFill="1" applyBorder="1" applyAlignment="1">
      <alignment horizontal="right" vertical="center" wrapText="1"/>
    </xf>
    <xf numFmtId="3" fontId="57" fillId="18" borderId="2" xfId="5" applyNumberFormat="1" applyFont="1" applyFill="1" applyBorder="1" applyAlignment="1">
      <alignment horizontal="right" vertical="center" wrapText="1"/>
    </xf>
    <xf numFmtId="3" fontId="57" fillId="0" borderId="2" xfId="5" applyNumberFormat="1" applyFont="1" applyBorder="1" applyAlignment="1">
      <alignment horizontal="right" vertical="center" wrapText="1"/>
    </xf>
    <xf numFmtId="3" fontId="56" fillId="18" borderId="2" xfId="5" applyNumberFormat="1" applyFont="1" applyFill="1" applyBorder="1" applyAlignment="1">
      <alignment horizontal="right" vertical="center" wrapText="1"/>
    </xf>
    <xf numFmtId="3" fontId="57" fillId="19" borderId="2" xfId="5" applyNumberFormat="1" applyFont="1" applyFill="1" applyBorder="1" applyAlignment="1">
      <alignment horizontal="right" vertical="center" wrapText="1"/>
    </xf>
    <xf numFmtId="3" fontId="56" fillId="19" borderId="2" xfId="5" applyNumberFormat="1" applyFont="1" applyFill="1" applyBorder="1" applyAlignment="1">
      <alignment horizontal="right" vertical="center" wrapText="1"/>
    </xf>
    <xf numFmtId="3" fontId="57" fillId="4" borderId="2" xfId="5" applyNumberFormat="1" applyFont="1" applyFill="1" applyBorder="1" applyAlignment="1">
      <alignment horizontal="right" vertical="center" wrapText="1"/>
    </xf>
    <xf numFmtId="3" fontId="56" fillId="4" borderId="2" xfId="5" applyNumberFormat="1" applyFont="1" applyFill="1" applyBorder="1" applyAlignment="1">
      <alignment horizontal="right" vertical="center" wrapText="1"/>
    </xf>
    <xf numFmtId="3" fontId="57" fillId="10" borderId="2" xfId="5" applyNumberFormat="1" applyFont="1" applyFill="1" applyBorder="1" applyAlignment="1">
      <alignment horizontal="right" vertical="center" wrapText="1"/>
    </xf>
    <xf numFmtId="3" fontId="57" fillId="20" borderId="2" xfId="5" applyNumberFormat="1" applyFont="1" applyFill="1" applyBorder="1" applyAlignment="1">
      <alignment horizontal="right" vertical="center" wrapText="1"/>
    </xf>
    <xf numFmtId="3" fontId="57" fillId="0" borderId="2" xfId="5" applyNumberFormat="1" applyFont="1" applyFill="1" applyBorder="1" applyAlignment="1">
      <alignment horizontal="right" vertical="center" wrapText="1"/>
    </xf>
    <xf numFmtId="49" fontId="8" fillId="0" borderId="4" xfId="0" applyNumberFormat="1" applyFont="1" applyBorder="1" applyAlignment="1" applyProtection="1">
      <alignment vertical="center" wrapText="1"/>
      <protection hidden="1"/>
    </xf>
    <xf numFmtId="0" fontId="4" fillId="4" borderId="7" xfId="0" applyFont="1" applyFill="1" applyBorder="1" applyAlignment="1" applyProtection="1">
      <alignment horizontal="left" vertical="center" wrapText="1"/>
      <protection hidden="1"/>
    </xf>
    <xf numFmtId="0" fontId="2" fillId="4" borderId="11" xfId="0" applyFont="1" applyFill="1" applyBorder="1" applyProtection="1">
      <protection hidden="1"/>
    </xf>
    <xf numFmtId="0" fontId="2" fillId="0" borderId="2" xfId="0" applyFont="1" applyFill="1" applyBorder="1" applyAlignment="1">
      <alignment vertical="top" wrapText="1"/>
    </xf>
    <xf numFmtId="0" fontId="2" fillId="0" borderId="2" xfId="5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5" applyFont="1" applyFill="1" applyBorder="1" applyAlignment="1">
      <alignment vertical="top" wrapText="1"/>
    </xf>
    <xf numFmtId="0" fontId="53" fillId="5" borderId="32" xfId="0" applyFont="1" applyFill="1" applyBorder="1" applyAlignment="1">
      <alignment vertical="center" wrapText="1"/>
    </xf>
    <xf numFmtId="0" fontId="60" fillId="0" borderId="0" xfId="0" applyFont="1" applyAlignment="1" applyProtection="1">
      <alignment horizontal="left" vertical="top"/>
    </xf>
    <xf numFmtId="0" fontId="60" fillId="0" borderId="0" xfId="0" applyFont="1" applyAlignment="1" applyProtection="1">
      <alignment horizontal="right" vertical="top"/>
    </xf>
    <xf numFmtId="0" fontId="0" fillId="0" borderId="0" xfId="0" applyProtection="1"/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right" vertical="top"/>
    </xf>
    <xf numFmtId="0" fontId="0" fillId="5" borderId="0" xfId="0" applyFill="1" applyAlignment="1" applyProtection="1">
      <alignment horizontal="left" vertical="top"/>
    </xf>
    <xf numFmtId="49" fontId="3" fillId="0" borderId="0" xfId="0" applyNumberFormat="1" applyFont="1" applyProtection="1"/>
    <xf numFmtId="49" fontId="0" fillId="0" borderId="0" xfId="0" applyNumberFormat="1" applyProtection="1"/>
    <xf numFmtId="49" fontId="3" fillId="0" borderId="0" xfId="0" applyNumberFormat="1" applyFont="1" applyAlignment="1" applyProtection="1">
      <alignment vertical="top"/>
    </xf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horizontal="left" vertical="top"/>
    </xf>
    <xf numFmtId="0" fontId="0" fillId="5" borderId="0" xfId="0" applyFill="1" applyProtection="1">
      <protection hidden="1"/>
    </xf>
    <xf numFmtId="0" fontId="25" fillId="4" borderId="0" xfId="0" applyFont="1" applyFill="1" applyAlignment="1" applyProtection="1">
      <alignment vertical="center" wrapText="1"/>
      <protection hidden="1"/>
    </xf>
    <xf numFmtId="0" fontId="31" fillId="4" borderId="0" xfId="0" applyFont="1" applyFill="1" applyAlignment="1" applyProtection="1">
      <alignment vertical="center" wrapText="1"/>
      <protection hidden="1"/>
    </xf>
    <xf numFmtId="0" fontId="31" fillId="4" borderId="0" xfId="0" applyFont="1" applyFill="1" applyAlignment="1" applyProtection="1">
      <alignment horizontal="center" vertical="center" wrapText="1"/>
      <protection hidden="1"/>
    </xf>
    <xf numFmtId="0" fontId="33" fillId="4" borderId="10" xfId="0" applyFont="1" applyFill="1" applyBorder="1" applyAlignment="1" applyProtection="1">
      <alignment vertical="center" wrapText="1"/>
      <protection hidden="1"/>
    </xf>
    <xf numFmtId="0" fontId="9" fillId="4" borderId="5" xfId="0" applyFont="1" applyFill="1" applyBorder="1" applyAlignment="1" applyProtection="1">
      <alignment horizontal="left" vertical="center"/>
      <protection hidden="1"/>
    </xf>
    <xf numFmtId="0" fontId="2" fillId="4" borderId="5" xfId="0" applyFont="1" applyFill="1" applyBorder="1" applyAlignment="1" applyProtection="1">
      <alignment horizontal="center" vertical="center"/>
      <protection hidden="1"/>
    </xf>
    <xf numFmtId="0" fontId="4" fillId="4" borderId="7" xfId="0" applyFont="1" applyFill="1" applyBorder="1" applyAlignment="1" applyProtection="1">
      <alignment horizontal="left" vertical="center" wrapText="1"/>
      <protection hidden="1"/>
    </xf>
    <xf numFmtId="0" fontId="2" fillId="4" borderId="11" xfId="0" applyFont="1" applyFill="1" applyBorder="1" applyProtection="1">
      <protection hidden="1"/>
    </xf>
    <xf numFmtId="0" fontId="2" fillId="4" borderId="0" xfId="0" applyFont="1" applyFill="1" applyBorder="1" applyAlignment="1" applyProtection="1">
      <alignment vertical="center"/>
      <protection hidden="1"/>
    </xf>
    <xf numFmtId="3" fontId="12" fillId="0" borderId="0" xfId="4" applyNumberFormat="1" applyFont="1" applyBorder="1" applyAlignment="1" applyProtection="1">
      <alignment horizontal="left" vertical="top" wrapText="1"/>
      <protection hidden="1"/>
    </xf>
    <xf numFmtId="3" fontId="12" fillId="5" borderId="2" xfId="4" applyNumberFormat="1" applyFont="1" applyFill="1" applyBorder="1" applyAlignment="1" applyProtection="1">
      <alignment horizontal="left" vertical="top" wrapText="1"/>
      <protection hidden="1"/>
    </xf>
    <xf numFmtId="0" fontId="14" fillId="4" borderId="8" xfId="0" applyFont="1" applyFill="1" applyBorder="1" applyAlignment="1" applyProtection="1">
      <alignment vertical="center" wrapText="1"/>
      <protection hidden="1"/>
    </xf>
    <xf numFmtId="0" fontId="14" fillId="4" borderId="18" xfId="0" applyFont="1" applyFill="1" applyBorder="1" applyAlignment="1" applyProtection="1">
      <alignment vertical="center" wrapText="1"/>
      <protection hidden="1"/>
    </xf>
    <xf numFmtId="0" fontId="14" fillId="4" borderId="6" xfId="0" applyFont="1" applyFill="1" applyBorder="1" applyAlignment="1" applyProtection="1">
      <alignment vertical="center" wrapText="1"/>
      <protection hidden="1"/>
    </xf>
    <xf numFmtId="0" fontId="59" fillId="5" borderId="0" xfId="0" applyFont="1" applyFill="1" applyBorder="1" applyAlignment="1">
      <alignment vertical="center"/>
    </xf>
    <xf numFmtId="49" fontId="51" fillId="12" borderId="34" xfId="0" applyNumberFormat="1" applyFont="1" applyFill="1" applyBorder="1" applyAlignment="1">
      <alignment vertical="center" wrapText="1"/>
    </xf>
    <xf numFmtId="49" fontId="51" fillId="15" borderId="34" xfId="0" applyNumberFormat="1" applyFont="1" applyFill="1" applyBorder="1" applyAlignment="1">
      <alignment vertical="center" wrapText="1"/>
    </xf>
    <xf numFmtId="49" fontId="51" fillId="14" borderId="34" xfId="0" applyNumberFormat="1" applyFont="1" applyFill="1" applyBorder="1" applyAlignment="1">
      <alignment vertical="center" wrapText="1"/>
    </xf>
    <xf numFmtId="0" fontId="53" fillId="5" borderId="35" xfId="0" applyFont="1" applyFill="1" applyBorder="1" applyAlignment="1">
      <alignment vertical="center" wrapText="1"/>
    </xf>
    <xf numFmtId="0" fontId="53" fillId="0" borderId="35" xfId="0" applyFont="1" applyBorder="1" applyAlignment="1">
      <alignment vertical="top" wrapText="1"/>
    </xf>
    <xf numFmtId="0" fontId="54" fillId="0" borderId="35" xfId="0" applyFont="1" applyBorder="1" applyAlignment="1">
      <alignment vertical="center" wrapText="1"/>
    </xf>
    <xf numFmtId="0" fontId="53" fillId="10" borderId="35" xfId="0" applyFont="1" applyFill="1" applyBorder="1" applyAlignment="1">
      <alignment horizontal="right" vertical="center" wrapText="1"/>
    </xf>
    <xf numFmtId="0" fontId="53" fillId="12" borderId="35" xfId="0" applyFont="1" applyFill="1" applyBorder="1" applyAlignment="1">
      <alignment horizontal="right" vertical="center" wrapText="1"/>
    </xf>
    <xf numFmtId="0" fontId="53" fillId="13" borderId="35" xfId="0" applyFont="1" applyFill="1" applyBorder="1" applyAlignment="1">
      <alignment horizontal="right" vertical="center" wrapText="1"/>
    </xf>
    <xf numFmtId="0" fontId="53" fillId="14" borderId="35" xfId="0" applyFont="1" applyFill="1" applyBorder="1" applyAlignment="1">
      <alignment horizontal="right" vertical="center" wrapText="1"/>
    </xf>
    <xf numFmtId="0" fontId="53" fillId="0" borderId="35" xfId="0" applyFont="1" applyBorder="1" applyAlignment="1">
      <alignment horizontal="right" vertical="center" wrapText="1"/>
    </xf>
    <xf numFmtId="0" fontId="59" fillId="5" borderId="33" xfId="0" applyFont="1" applyFill="1" applyBorder="1" applyAlignment="1">
      <alignment vertical="center" textRotation="90"/>
    </xf>
    <xf numFmtId="0" fontId="59" fillId="5" borderId="37" xfId="0" applyFont="1" applyFill="1" applyBorder="1" applyAlignment="1">
      <alignment vertical="center" textRotation="90"/>
    </xf>
    <xf numFmtId="0" fontId="53" fillId="0" borderId="38" xfId="0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0" fontId="59" fillId="5" borderId="32" xfId="0" applyFont="1" applyFill="1" applyBorder="1" applyAlignment="1">
      <alignment vertical="center" textRotation="90"/>
    </xf>
    <xf numFmtId="0" fontId="0" fillId="0" borderId="32" xfId="0" applyBorder="1" applyAlignment="1">
      <alignment vertical="top" wrapText="1"/>
    </xf>
    <xf numFmtId="165" fontId="2" fillId="4" borderId="23" xfId="0" applyNumberFormat="1" applyFont="1" applyFill="1" applyBorder="1" applyAlignment="1" applyProtection="1">
      <alignment horizontal="left" vertical="center"/>
      <protection hidden="1"/>
    </xf>
    <xf numFmtId="165" fontId="4" fillId="4" borderId="12" xfId="0" applyNumberFormat="1" applyFont="1" applyFill="1" applyBorder="1" applyAlignment="1" applyProtection="1">
      <alignment vertical="center" wrapText="1"/>
      <protection hidden="1"/>
    </xf>
    <xf numFmtId="4" fontId="8" fillId="4" borderId="7" xfId="0" applyNumberFormat="1" applyFont="1" applyFill="1" applyBorder="1" applyAlignment="1" applyProtection="1">
      <alignment horizontal="center" vertical="center" wrapText="1"/>
      <protection hidden="1"/>
    </xf>
    <xf numFmtId="49" fontId="51" fillId="0" borderId="32" xfId="0" applyNumberFormat="1" applyFont="1" applyBorder="1" applyAlignment="1">
      <alignment vertical="center" textRotation="90" wrapText="1"/>
    </xf>
    <xf numFmtId="49" fontId="52" fillId="0" borderId="36" xfId="0" applyNumberFormat="1" applyFont="1" applyBorder="1" applyAlignment="1">
      <alignment horizontal="center" vertical="center" wrapText="1"/>
    </xf>
    <xf numFmtId="49" fontId="52" fillId="0" borderId="34" xfId="0" applyNumberFormat="1" applyFont="1" applyBorder="1" applyAlignment="1">
      <alignment horizontal="center" vertical="center" wrapText="1"/>
    </xf>
    <xf numFmtId="49" fontId="52" fillId="0" borderId="34" xfId="0" applyNumberFormat="1" applyFont="1" applyBorder="1" applyAlignment="1">
      <alignment vertical="top" wrapText="1"/>
    </xf>
    <xf numFmtId="49" fontId="51" fillId="0" borderId="34" xfId="0" applyNumberFormat="1" applyFont="1" applyBorder="1" applyAlignment="1">
      <alignment vertical="center" wrapText="1"/>
    </xf>
    <xf numFmtId="49" fontId="51" fillId="10" borderId="34" xfId="0" applyNumberFormat="1" applyFont="1" applyFill="1" applyBorder="1" applyAlignment="1">
      <alignment vertical="center" wrapText="1"/>
    </xf>
    <xf numFmtId="49" fontId="0" fillId="0" borderId="0" xfId="0" applyNumberFormat="1" applyBorder="1"/>
    <xf numFmtId="0" fontId="34" fillId="4" borderId="0" xfId="0" applyFont="1" applyFill="1" applyBorder="1" applyAlignment="1" applyProtection="1">
      <alignment wrapText="1"/>
      <protection hidden="1"/>
    </xf>
    <xf numFmtId="0" fontId="2" fillId="4" borderId="11" xfId="0" applyFont="1" applyFill="1" applyBorder="1" applyProtection="1">
      <protection hidden="1"/>
    </xf>
    <xf numFmtId="49" fontId="15" fillId="0" borderId="4" xfId="0" applyNumberFormat="1" applyFont="1" applyBorder="1" applyAlignment="1" applyProtection="1">
      <alignment vertical="center" wrapText="1"/>
      <protection hidden="1"/>
    </xf>
    <xf numFmtId="0" fontId="15" fillId="0" borderId="4" xfId="0" applyFont="1" applyBorder="1" applyAlignment="1" applyProtection="1">
      <alignment vertical="center" wrapText="1"/>
      <protection hidden="1"/>
    </xf>
    <xf numFmtId="3" fontId="2" fillId="2" borderId="0" xfId="0" applyNumberFormat="1" applyFont="1" applyFill="1" applyProtection="1">
      <protection hidden="1"/>
    </xf>
    <xf numFmtId="3" fontId="13" fillId="0" borderId="2" xfId="4" applyNumberFormat="1" applyFont="1" applyBorder="1" applyAlignment="1" applyProtection="1">
      <alignment horizontal="left" vertical="top" wrapText="1"/>
      <protection hidden="1"/>
    </xf>
    <xf numFmtId="3" fontId="13" fillId="5" borderId="2" xfId="4" applyNumberFormat="1" applyFont="1" applyFill="1" applyBorder="1" applyAlignment="1" applyProtection="1">
      <alignment horizontal="left" vertical="top" wrapText="1"/>
      <protection hidden="1"/>
    </xf>
    <xf numFmtId="0" fontId="10" fillId="4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56" fillId="9" borderId="2" xfId="5" applyFont="1" applyFill="1" applyBorder="1" applyAlignment="1" applyProtection="1">
      <alignment horizontal="center" vertical="center" wrapText="1"/>
    </xf>
    <xf numFmtId="0" fontId="56" fillId="9" borderId="2" xfId="5" applyFont="1" applyFill="1" applyBorder="1" applyAlignment="1" applyProtection="1">
      <alignment horizontal="left" vertical="center" wrapText="1"/>
    </xf>
    <xf numFmtId="0" fontId="56" fillId="16" borderId="2" xfId="5" applyFont="1" applyFill="1" applyBorder="1" applyAlignment="1" applyProtection="1">
      <alignment horizontal="right" vertical="center" wrapText="1"/>
    </xf>
    <xf numFmtId="3" fontId="56" fillId="16" borderId="2" xfId="5" applyNumberFormat="1" applyFont="1" applyFill="1" applyBorder="1" applyAlignment="1" applyProtection="1">
      <alignment horizontal="right" vertical="center" wrapText="1"/>
    </xf>
    <xf numFmtId="0" fontId="56" fillId="17" borderId="2" xfId="5" applyFont="1" applyFill="1" applyBorder="1" applyAlignment="1" applyProtection="1">
      <alignment horizontal="right" vertical="center" wrapText="1"/>
    </xf>
    <xf numFmtId="3" fontId="56" fillId="17" borderId="2" xfId="5" applyNumberFormat="1" applyFont="1" applyFill="1" applyBorder="1" applyAlignment="1" applyProtection="1">
      <alignment horizontal="right" vertical="center" wrapText="1"/>
    </xf>
    <xf numFmtId="0" fontId="56" fillId="3" borderId="2" xfId="5" applyFont="1" applyFill="1" applyBorder="1" applyAlignment="1" applyProtection="1">
      <alignment horizontal="right" vertical="center" wrapText="1"/>
    </xf>
    <xf numFmtId="3" fontId="56" fillId="3" borderId="2" xfId="5" applyNumberFormat="1" applyFont="1" applyFill="1" applyBorder="1" applyAlignment="1" applyProtection="1">
      <alignment horizontal="right" vertical="center" wrapText="1"/>
    </xf>
    <xf numFmtId="3" fontId="56" fillId="18" borderId="2" xfId="5" applyNumberFormat="1" applyFont="1" applyFill="1" applyBorder="1" applyAlignment="1" applyProtection="1">
      <alignment horizontal="right" vertical="center" wrapText="1"/>
    </xf>
    <xf numFmtId="3" fontId="56" fillId="0" borderId="2" xfId="5" applyNumberFormat="1" applyFont="1" applyBorder="1" applyAlignment="1" applyProtection="1">
      <alignment horizontal="right" vertical="center" wrapText="1"/>
    </xf>
    <xf numFmtId="3" fontId="56" fillId="19" borderId="2" xfId="5" applyNumberFormat="1" applyFont="1" applyFill="1" applyBorder="1" applyAlignment="1" applyProtection="1">
      <alignment horizontal="right" vertical="center" wrapText="1"/>
    </xf>
    <xf numFmtId="3" fontId="56" fillId="4" borderId="2" xfId="5" applyNumberFormat="1" applyFont="1" applyFill="1" applyBorder="1" applyAlignment="1" applyProtection="1">
      <alignment horizontal="right" vertical="center" wrapText="1"/>
    </xf>
    <xf numFmtId="0" fontId="72" fillId="2" borderId="2" xfId="0" applyFont="1" applyFill="1" applyBorder="1" applyAlignment="1" applyProtection="1">
      <alignment vertical="top" wrapText="1"/>
    </xf>
    <xf numFmtId="0" fontId="72" fillId="0" borderId="2" xfId="5" applyFont="1" applyFill="1" applyBorder="1" applyAlignment="1" applyProtection="1">
      <alignment vertical="top" wrapText="1"/>
    </xf>
    <xf numFmtId="3" fontId="57" fillId="18" borderId="2" xfId="5" applyNumberFormat="1" applyFont="1" applyFill="1" applyBorder="1" applyAlignment="1" applyProtection="1">
      <alignment horizontal="right" vertical="center" wrapText="1"/>
    </xf>
    <xf numFmtId="3" fontId="57" fillId="0" borderId="2" xfId="5" applyNumberFormat="1" applyFont="1" applyBorder="1" applyAlignment="1" applyProtection="1">
      <alignment horizontal="right" vertical="center" wrapText="1"/>
    </xf>
    <xf numFmtId="3" fontId="57" fillId="19" borderId="2" xfId="5" applyNumberFormat="1" applyFont="1" applyFill="1" applyBorder="1" applyAlignment="1" applyProtection="1">
      <alignment horizontal="right" vertical="center" wrapText="1"/>
    </xf>
    <xf numFmtId="3" fontId="57" fillId="4" borderId="2" xfId="5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vertical="top" wrapText="1"/>
    </xf>
    <xf numFmtId="0" fontId="2" fillId="0" borderId="2" xfId="5" applyFont="1" applyFill="1" applyBorder="1" applyAlignment="1" applyProtection="1">
      <alignment vertical="top" wrapText="1"/>
    </xf>
    <xf numFmtId="0" fontId="2" fillId="5" borderId="2" xfId="5" applyFont="1" applyFill="1" applyBorder="1" applyAlignment="1" applyProtection="1">
      <alignment vertical="top" wrapText="1"/>
    </xf>
    <xf numFmtId="0" fontId="2" fillId="2" borderId="2" xfId="5" applyFont="1" applyFill="1" applyBorder="1" applyAlignment="1" applyProtection="1">
      <alignment vertical="top" wrapText="1"/>
    </xf>
    <xf numFmtId="3" fontId="57" fillId="10" borderId="2" xfId="5" applyNumberFormat="1" applyFont="1" applyFill="1" applyBorder="1" applyAlignment="1" applyProtection="1">
      <alignment horizontal="right" vertical="center" wrapText="1"/>
    </xf>
    <xf numFmtId="3" fontId="2" fillId="5" borderId="0" xfId="0" applyNumberFormat="1" applyFont="1" applyFill="1" applyProtection="1">
      <protection hidden="1"/>
    </xf>
    <xf numFmtId="3" fontId="56" fillId="5" borderId="2" xfId="5" applyNumberFormat="1" applyFont="1" applyFill="1" applyBorder="1" applyAlignment="1" applyProtection="1">
      <alignment horizontal="right" vertical="center" wrapText="1"/>
    </xf>
    <xf numFmtId="166" fontId="34" fillId="4" borderId="0" xfId="6" applyNumberFormat="1" applyFont="1" applyFill="1" applyBorder="1" applyAlignment="1" applyProtection="1">
      <alignment wrapText="1"/>
      <protection hidden="1"/>
    </xf>
    <xf numFmtId="166" fontId="45" fillId="13" borderId="11" xfId="6" applyNumberFormat="1" applyFont="1" applyFill="1" applyBorder="1" applyAlignment="1" applyProtection="1">
      <alignment wrapText="1"/>
      <protection hidden="1"/>
    </xf>
    <xf numFmtId="0" fontId="74" fillId="4" borderId="0" xfId="0" applyFont="1" applyFill="1" applyBorder="1" applyProtection="1">
      <protection hidden="1"/>
    </xf>
    <xf numFmtId="0" fontId="2" fillId="4" borderId="14" xfId="0" applyFont="1" applyFill="1" applyBorder="1" applyProtection="1">
      <protection hidden="1"/>
    </xf>
    <xf numFmtId="0" fontId="79" fillId="0" borderId="2" xfId="5" applyFont="1" applyFill="1" applyBorder="1" applyAlignment="1" applyProtection="1">
      <alignment vertical="top" wrapText="1"/>
    </xf>
    <xf numFmtId="0" fontId="79" fillId="5" borderId="2" xfId="5" applyFont="1" applyFill="1" applyBorder="1" applyAlignment="1" applyProtection="1">
      <alignment vertical="top" wrapText="1"/>
    </xf>
    <xf numFmtId="0" fontId="79" fillId="21" borderId="2" xfId="5" applyFont="1" applyFill="1" applyBorder="1" applyAlignment="1" applyProtection="1">
      <alignment vertical="top" wrapText="1"/>
    </xf>
    <xf numFmtId="0" fontId="27" fillId="0" borderId="4" xfId="1" applyBorder="1" applyAlignment="1" applyProtection="1">
      <alignment vertical="center" wrapText="1"/>
      <protection hidden="1"/>
    </xf>
    <xf numFmtId="0" fontId="79" fillId="0" borderId="2" xfId="0" applyFont="1" applyFill="1" applyBorder="1" applyAlignment="1" applyProtection="1">
      <alignment vertical="top" wrapText="1"/>
    </xf>
    <xf numFmtId="3" fontId="8" fillId="0" borderId="4" xfId="0" applyNumberFormat="1" applyFont="1" applyBorder="1" applyAlignment="1" applyProtection="1">
      <alignment vertical="center" wrapText="1"/>
      <protection hidden="1"/>
    </xf>
    <xf numFmtId="4" fontId="20" fillId="4" borderId="8" xfId="0" applyNumberFormat="1" applyFont="1" applyFill="1" applyBorder="1" applyAlignment="1" applyProtection="1">
      <alignment horizontal="right" vertical="center"/>
      <protection hidden="1"/>
    </xf>
    <xf numFmtId="4" fontId="20" fillId="4" borderId="6" xfId="0" applyNumberFormat="1" applyFont="1" applyFill="1" applyBorder="1" applyAlignment="1" applyProtection="1">
      <alignment horizontal="right" vertical="center"/>
      <protection hidden="1"/>
    </xf>
    <xf numFmtId="4" fontId="66" fillId="4" borderId="7" xfId="0" applyNumberFormat="1" applyFont="1" applyFill="1" applyBorder="1" applyAlignment="1" applyProtection="1">
      <alignment horizontal="right" vertical="center" wrapText="1"/>
      <protection hidden="1"/>
    </xf>
    <xf numFmtId="0" fontId="8" fillId="3" borderId="27" xfId="0" applyFont="1" applyFill="1" applyBorder="1" applyAlignment="1" applyProtection="1">
      <alignment horizontal="center" vertical="top" wrapText="1"/>
      <protection hidden="1"/>
    </xf>
    <xf numFmtId="0" fontId="8" fillId="3" borderId="28" xfId="0" applyFont="1" applyFill="1" applyBorder="1" applyAlignment="1" applyProtection="1">
      <alignment horizontal="center" vertical="top" wrapText="1"/>
      <protection hidden="1"/>
    </xf>
    <xf numFmtId="1" fontId="8" fillId="3" borderId="19" xfId="0" applyNumberFormat="1" applyFont="1" applyFill="1" applyBorder="1" applyAlignment="1" applyProtection="1">
      <alignment horizontal="center" vertical="top" wrapText="1"/>
      <protection hidden="1"/>
    </xf>
    <xf numFmtId="4" fontId="24" fillId="4" borderId="7" xfId="0" applyNumberFormat="1" applyFont="1" applyFill="1" applyBorder="1" applyAlignment="1" applyProtection="1">
      <alignment horizontal="right" vertical="center" wrapText="1"/>
      <protection hidden="1"/>
    </xf>
    <xf numFmtId="4" fontId="20" fillId="4" borderId="7" xfId="0" applyNumberFormat="1" applyFont="1" applyFill="1" applyBorder="1" applyAlignment="1" applyProtection="1">
      <alignment horizontal="right" vertical="center"/>
      <protection hidden="1"/>
    </xf>
    <xf numFmtId="4" fontId="19" fillId="4" borderId="7" xfId="0" applyNumberFormat="1" applyFont="1" applyFill="1" applyBorder="1" applyAlignment="1" applyProtection="1">
      <alignment horizontal="right" vertical="center"/>
      <protection hidden="1"/>
    </xf>
    <xf numFmtId="1" fontId="8" fillId="9" borderId="20" xfId="0" applyNumberFormat="1" applyFont="1" applyFill="1" applyBorder="1" applyAlignment="1" applyProtection="1">
      <alignment horizontal="center" vertical="top" wrapText="1"/>
      <protection hidden="1"/>
    </xf>
    <xf numFmtId="1" fontId="8" fillId="9" borderId="9" xfId="0" applyNumberFormat="1" applyFont="1" applyFill="1" applyBorder="1" applyAlignment="1" applyProtection="1">
      <alignment horizontal="center" vertical="top" wrapText="1"/>
      <protection hidden="1"/>
    </xf>
    <xf numFmtId="0" fontId="8" fillId="9" borderId="27" xfId="0" applyFont="1" applyFill="1" applyBorder="1" applyAlignment="1" applyProtection="1">
      <alignment horizontal="center" vertical="top" wrapText="1"/>
      <protection hidden="1"/>
    </xf>
    <xf numFmtId="0" fontId="33" fillId="4" borderId="15" xfId="0" applyFont="1" applyFill="1" applyBorder="1" applyAlignment="1" applyProtection="1">
      <alignment horizontal="left" vertical="center" wrapText="1"/>
      <protection hidden="1"/>
    </xf>
    <xf numFmtId="0" fontId="33" fillId="4" borderId="16" xfId="0" applyFont="1" applyFill="1" applyBorder="1" applyAlignment="1" applyProtection="1">
      <alignment horizontal="left" vertical="center" wrapText="1"/>
      <protection hidden="1"/>
    </xf>
    <xf numFmtId="0" fontId="33" fillId="4" borderId="17" xfId="0" applyFont="1" applyFill="1" applyBorder="1" applyAlignment="1" applyProtection="1">
      <alignment horizontal="left" vertical="center" wrapText="1"/>
      <protection hidden="1"/>
    </xf>
    <xf numFmtId="0" fontId="38" fillId="6" borderId="21" xfId="0" applyFont="1" applyFill="1" applyBorder="1" applyAlignment="1" applyProtection="1">
      <alignment vertical="center" wrapText="1"/>
      <protection hidden="1"/>
    </xf>
    <xf numFmtId="0" fontId="38" fillId="6" borderId="22" xfId="0" applyFont="1" applyFill="1" applyBorder="1" applyAlignment="1" applyProtection="1">
      <alignment vertical="center" wrapText="1"/>
      <protection hidden="1"/>
    </xf>
    <xf numFmtId="0" fontId="38" fillId="6" borderId="23" xfId="0" applyFont="1" applyFill="1" applyBorder="1" applyAlignment="1" applyProtection="1">
      <alignment vertical="center" wrapText="1"/>
      <protection hidden="1"/>
    </xf>
    <xf numFmtId="49" fontId="8" fillId="0" borderId="7" xfId="0" applyNumberFormat="1" applyFont="1" applyBorder="1" applyAlignment="1" applyProtection="1">
      <alignment horizontal="left" vertical="top" wrapText="1"/>
      <protection locked="0"/>
    </xf>
    <xf numFmtId="49" fontId="8" fillId="0" borderId="8" xfId="0" applyNumberFormat="1" applyFont="1" applyBorder="1" applyAlignment="1" applyProtection="1">
      <alignment horizontal="left" vertical="top" wrapText="1"/>
      <protection locked="0"/>
    </xf>
    <xf numFmtId="0" fontId="37" fillId="6" borderId="21" xfId="0" applyFont="1" applyFill="1" applyBorder="1" applyAlignment="1" applyProtection="1">
      <alignment vertical="center" wrapText="1"/>
      <protection hidden="1"/>
    </xf>
    <xf numFmtId="0" fontId="37" fillId="6" borderId="22" xfId="0" applyFont="1" applyFill="1" applyBorder="1" applyAlignment="1" applyProtection="1">
      <alignment vertical="center" wrapText="1"/>
      <protection hidden="1"/>
    </xf>
    <xf numFmtId="0" fontId="37" fillId="6" borderId="23" xfId="0" applyFont="1" applyFill="1" applyBorder="1" applyAlignment="1" applyProtection="1">
      <alignment vertical="center" wrapText="1"/>
      <protection hidden="1"/>
    </xf>
    <xf numFmtId="0" fontId="2" fillId="4" borderId="7" xfId="0" applyFont="1" applyFill="1" applyBorder="1" applyAlignment="1" applyProtection="1">
      <alignment horizontal="left" vertical="center" wrapText="1"/>
      <protection hidden="1"/>
    </xf>
    <xf numFmtId="0" fontId="2" fillId="4" borderId="8" xfId="0" applyFont="1" applyFill="1" applyBorder="1" applyAlignment="1" applyProtection="1">
      <alignment horizontal="left" vertical="center" wrapText="1"/>
      <protection hidden="1"/>
    </xf>
    <xf numFmtId="0" fontId="12" fillId="3" borderId="6" xfId="0" applyFont="1" applyFill="1" applyBorder="1" applyAlignment="1" applyProtection="1">
      <alignment horizontal="left" vertical="center" wrapText="1"/>
      <protection hidden="1"/>
    </xf>
    <xf numFmtId="4" fontId="15" fillId="4" borderId="8" xfId="0" applyNumberFormat="1" applyFont="1" applyFill="1" applyBorder="1" applyAlignment="1" applyProtection="1">
      <alignment horizontal="right" vertical="center"/>
      <protection hidden="1"/>
    </xf>
    <xf numFmtId="4" fontId="15" fillId="4" borderId="6" xfId="0" applyNumberFormat="1" applyFont="1" applyFill="1" applyBorder="1" applyAlignment="1" applyProtection="1">
      <alignment horizontal="right" vertical="center"/>
      <protection hidden="1"/>
    </xf>
    <xf numFmtId="4" fontId="68" fillId="4" borderId="8" xfId="0" applyNumberFormat="1" applyFont="1" applyFill="1" applyBorder="1" applyAlignment="1" applyProtection="1">
      <alignment horizontal="right" vertical="center"/>
      <protection hidden="1"/>
    </xf>
    <xf numFmtId="4" fontId="68" fillId="4" borderId="6" xfId="0" applyNumberFormat="1" applyFont="1" applyFill="1" applyBorder="1" applyAlignment="1" applyProtection="1">
      <alignment horizontal="right" vertical="center"/>
      <protection hidden="1"/>
    </xf>
    <xf numFmtId="4" fontId="7" fillId="4" borderId="8" xfId="0" applyNumberFormat="1" applyFont="1" applyFill="1" applyBorder="1" applyAlignment="1" applyProtection="1">
      <alignment horizontal="right" vertical="center"/>
      <protection hidden="1"/>
    </xf>
    <xf numFmtId="4" fontId="7" fillId="4" borderId="6" xfId="0" applyNumberFormat="1" applyFont="1" applyFill="1" applyBorder="1" applyAlignment="1" applyProtection="1">
      <alignment horizontal="right" vertical="center"/>
      <protection hidden="1"/>
    </xf>
    <xf numFmtId="4" fontId="22" fillId="4" borderId="8" xfId="0" applyNumberFormat="1" applyFont="1" applyFill="1" applyBorder="1" applyAlignment="1" applyProtection="1">
      <alignment horizontal="right" vertical="center"/>
      <protection hidden="1"/>
    </xf>
    <xf numFmtId="4" fontId="22" fillId="4" borderId="6" xfId="0" applyNumberFormat="1" applyFont="1" applyFill="1" applyBorder="1" applyAlignment="1" applyProtection="1">
      <alignment horizontal="right" vertical="center"/>
      <protection hidden="1"/>
    </xf>
    <xf numFmtId="0" fontId="2" fillId="4" borderId="7" xfId="0" applyNumberFormat="1" applyFont="1" applyFill="1" applyBorder="1" applyAlignment="1" applyProtection="1">
      <alignment horizontal="left" vertical="center" wrapText="1"/>
      <protection locked="0" hidden="1"/>
    </xf>
    <xf numFmtId="0" fontId="2" fillId="4" borderId="8" xfId="0" applyNumberFormat="1" applyFont="1" applyFill="1" applyBorder="1" applyAlignment="1" applyProtection="1">
      <alignment horizontal="left" vertical="center" wrapText="1"/>
      <protection locked="0" hidden="1"/>
    </xf>
    <xf numFmtId="0" fontId="5" fillId="4" borderId="12" xfId="0" applyFont="1" applyFill="1" applyBorder="1" applyAlignment="1" applyProtection="1">
      <alignment horizontal="left" vertical="center" wrapText="1"/>
      <protection hidden="1"/>
    </xf>
    <xf numFmtId="0" fontId="8" fillId="3" borderId="27" xfId="0" applyFont="1" applyFill="1" applyBorder="1" applyAlignment="1" applyProtection="1">
      <alignment horizontal="left" vertical="center" wrapText="1"/>
      <protection hidden="1"/>
    </xf>
    <xf numFmtId="0" fontId="8" fillId="3" borderId="19" xfId="0" applyFont="1" applyFill="1" applyBorder="1" applyAlignment="1" applyProtection="1">
      <alignment horizontal="left" vertical="center" wrapText="1"/>
      <protection hidden="1"/>
    </xf>
    <xf numFmtId="0" fontId="15" fillId="3" borderId="8" xfId="0" applyFont="1" applyFill="1" applyBorder="1" applyAlignment="1" applyProtection="1">
      <alignment horizontal="center" vertical="top" wrapText="1"/>
      <protection hidden="1"/>
    </xf>
    <xf numFmtId="0" fontId="15" fillId="3" borderId="18" xfId="0" applyFont="1" applyFill="1" applyBorder="1" applyAlignment="1" applyProtection="1">
      <alignment horizontal="center" vertical="top" wrapText="1"/>
      <protection hidden="1"/>
    </xf>
    <xf numFmtId="0" fontId="15" fillId="3" borderId="6" xfId="0" applyFont="1" applyFill="1" applyBorder="1" applyAlignment="1" applyProtection="1">
      <alignment horizontal="center" vertical="top" wrapText="1"/>
      <protection hidden="1"/>
    </xf>
    <xf numFmtId="0" fontId="8" fillId="3" borderId="8" xfId="0" applyFont="1" applyFill="1" applyBorder="1" applyAlignment="1" applyProtection="1">
      <alignment horizontal="center" vertical="top" wrapText="1"/>
      <protection hidden="1"/>
    </xf>
    <xf numFmtId="0" fontId="8" fillId="3" borderId="6" xfId="0" applyFont="1" applyFill="1" applyBorder="1" applyAlignment="1" applyProtection="1">
      <alignment horizontal="center" vertical="top" wrapText="1"/>
      <protection hidden="1"/>
    </xf>
    <xf numFmtId="0" fontId="40" fillId="4" borderId="0" xfId="0" applyFont="1" applyFill="1" applyAlignment="1" applyProtection="1">
      <alignment horizontal="right" vertical="top" wrapText="1"/>
      <protection hidden="1"/>
    </xf>
    <xf numFmtId="0" fontId="4" fillId="6" borderId="21" xfId="0" applyFont="1" applyFill="1" applyBorder="1" applyAlignment="1" applyProtection="1">
      <alignment horizontal="left" vertical="center" wrapText="1"/>
      <protection hidden="1"/>
    </xf>
    <xf numFmtId="0" fontId="4" fillId="6" borderId="22" xfId="0" applyFont="1" applyFill="1" applyBorder="1" applyAlignment="1" applyProtection="1">
      <alignment horizontal="left" vertical="center" wrapText="1"/>
      <protection hidden="1"/>
    </xf>
    <xf numFmtId="0" fontId="4" fillId="6" borderId="23" xfId="0" applyFont="1" applyFill="1" applyBorder="1" applyAlignment="1" applyProtection="1">
      <alignment horizontal="left" vertical="center" wrapText="1"/>
      <protection hidden="1"/>
    </xf>
    <xf numFmtId="0" fontId="4" fillId="6" borderId="6" xfId="0" applyFont="1" applyFill="1" applyBorder="1" applyAlignment="1" applyProtection="1">
      <alignment horizontal="left" vertical="center" wrapText="1"/>
      <protection hidden="1"/>
    </xf>
    <xf numFmtId="0" fontId="4" fillId="6" borderId="7" xfId="0" applyFont="1" applyFill="1" applyBorder="1" applyAlignment="1" applyProtection="1">
      <alignment horizontal="left" vertical="center" wrapText="1"/>
      <protection hidden="1"/>
    </xf>
    <xf numFmtId="0" fontId="4" fillId="6" borderId="8" xfId="0" applyFont="1" applyFill="1" applyBorder="1" applyAlignment="1" applyProtection="1">
      <alignment horizontal="left" vertical="center" wrapText="1"/>
      <protection hidden="1"/>
    </xf>
    <xf numFmtId="0" fontId="32" fillId="4" borderId="12" xfId="0" applyFont="1" applyFill="1" applyBorder="1" applyAlignment="1" applyProtection="1">
      <alignment horizontal="left" vertical="center" wrapText="1"/>
      <protection hidden="1"/>
    </xf>
    <xf numFmtId="4" fontId="26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26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69" fillId="4" borderId="8" xfId="0" applyNumberFormat="1" applyFont="1" applyFill="1" applyBorder="1" applyAlignment="1" applyProtection="1">
      <alignment horizontal="right" vertical="center" wrapText="1"/>
    </xf>
    <xf numFmtId="4" fontId="69" fillId="4" borderId="6" xfId="0" applyNumberFormat="1" applyFont="1" applyFill="1" applyBorder="1" applyAlignment="1" applyProtection="1">
      <alignment horizontal="right" vertical="center" wrapText="1"/>
    </xf>
    <xf numFmtId="4" fontId="26" fillId="4" borderId="8" xfId="0" applyNumberFormat="1" applyFont="1" applyFill="1" applyBorder="1" applyAlignment="1" applyProtection="1">
      <alignment horizontal="right" vertical="center" wrapText="1"/>
    </xf>
    <xf numFmtId="4" fontId="26" fillId="4" borderId="6" xfId="0" applyNumberFormat="1" applyFont="1" applyFill="1" applyBorder="1" applyAlignment="1" applyProtection="1">
      <alignment horizontal="right" vertical="center" wrapText="1"/>
    </xf>
    <xf numFmtId="4" fontId="70" fillId="4" borderId="8" xfId="0" applyNumberFormat="1" applyFont="1" applyFill="1" applyBorder="1" applyAlignment="1" applyProtection="1">
      <alignment horizontal="right" vertical="center"/>
      <protection hidden="1"/>
    </xf>
    <xf numFmtId="4" fontId="70" fillId="4" borderId="6" xfId="0" applyNumberFormat="1" applyFont="1" applyFill="1" applyBorder="1" applyAlignment="1" applyProtection="1">
      <alignment horizontal="right" vertical="center"/>
      <protection hidden="1"/>
    </xf>
    <xf numFmtId="4" fontId="16" fillId="4" borderId="8" xfId="0" applyNumberFormat="1" applyFont="1" applyFill="1" applyBorder="1" applyAlignment="1" applyProtection="1">
      <alignment horizontal="right" vertical="center" wrapText="1"/>
    </xf>
    <xf numFmtId="4" fontId="16" fillId="4" borderId="6" xfId="0" applyNumberFormat="1" applyFont="1" applyFill="1" applyBorder="1" applyAlignment="1" applyProtection="1">
      <alignment horizontal="right" vertical="center" wrapText="1"/>
    </xf>
    <xf numFmtId="49" fontId="8" fillId="0" borderId="8" xfId="0" applyNumberFormat="1" applyFont="1" applyBorder="1" applyAlignment="1" applyProtection="1">
      <alignment vertical="top" wrapText="1"/>
      <protection locked="0"/>
    </xf>
    <xf numFmtId="49" fontId="8" fillId="0" borderId="18" xfId="0" applyNumberFormat="1" applyFont="1" applyBorder="1" applyAlignment="1" applyProtection="1">
      <alignment vertical="top" wrapText="1"/>
      <protection locked="0"/>
    </xf>
    <xf numFmtId="49" fontId="8" fillId="0" borderId="6" xfId="0" applyNumberFormat="1" applyFont="1" applyBorder="1" applyAlignment="1" applyProtection="1">
      <alignment vertical="top" wrapText="1"/>
      <protection locked="0"/>
    </xf>
    <xf numFmtId="4" fontId="78" fillId="4" borderId="8" xfId="0" applyNumberFormat="1" applyFont="1" applyFill="1" applyBorder="1" applyAlignment="1" applyProtection="1">
      <alignment horizontal="right" vertical="center" wrapText="1"/>
    </xf>
    <xf numFmtId="4" fontId="78" fillId="4" borderId="6" xfId="0" applyNumberFormat="1" applyFont="1" applyFill="1" applyBorder="1" applyAlignment="1" applyProtection="1">
      <alignment horizontal="right" vertical="center" wrapText="1"/>
    </xf>
    <xf numFmtId="0" fontId="25" fillId="4" borderId="0" xfId="0" applyFont="1" applyFill="1" applyAlignment="1" applyProtection="1">
      <alignment vertical="center" wrapText="1"/>
      <protection hidden="1"/>
    </xf>
    <xf numFmtId="0" fontId="4" fillId="6" borderId="9" xfId="0" applyFont="1" applyFill="1" applyBorder="1" applyAlignment="1" applyProtection="1">
      <alignment vertical="center" wrapText="1"/>
      <protection hidden="1"/>
    </xf>
    <xf numFmtId="0" fontId="4" fillId="6" borderId="6" xfId="0" applyFont="1" applyFill="1" applyBorder="1" applyAlignment="1" applyProtection="1">
      <alignment vertical="center" wrapText="1"/>
      <protection hidden="1"/>
    </xf>
    <xf numFmtId="4" fontId="16" fillId="4" borderId="7" xfId="0" applyNumberFormat="1" applyFont="1" applyFill="1" applyBorder="1" applyAlignment="1" applyProtection="1">
      <alignment horizontal="right" vertical="center" wrapText="1"/>
    </xf>
    <xf numFmtId="0" fontId="31" fillId="4" borderId="0" xfId="0" applyFont="1" applyFill="1" applyAlignment="1" applyProtection="1">
      <alignment vertical="center" wrapText="1"/>
      <protection hidden="1"/>
    </xf>
    <xf numFmtId="0" fontId="31" fillId="4" borderId="0" xfId="0" applyFont="1" applyFill="1" applyAlignment="1" applyProtection="1">
      <alignment horizontal="center" vertical="center" wrapText="1"/>
      <protection hidden="1"/>
    </xf>
    <xf numFmtId="0" fontId="33" fillId="4" borderId="10" xfId="0" applyFont="1" applyFill="1" applyBorder="1" applyAlignment="1" applyProtection="1">
      <alignment vertical="center" wrapText="1"/>
      <protection hidden="1"/>
    </xf>
    <xf numFmtId="14" fontId="8" fillId="0" borderId="8" xfId="0" applyNumberFormat="1" applyFont="1" applyBorder="1" applyAlignment="1" applyProtection="1">
      <alignment vertical="top" wrapText="1"/>
      <protection locked="0"/>
    </xf>
    <xf numFmtId="14" fontId="8" fillId="0" borderId="6" xfId="0" applyNumberFormat="1" applyFont="1" applyBorder="1" applyAlignment="1" applyProtection="1">
      <alignment vertical="top" wrapText="1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41" fillId="6" borderId="6" xfId="0" applyFont="1" applyFill="1" applyBorder="1" applyAlignment="1" applyProtection="1">
      <alignment horizontal="right" vertical="center" wrapText="1"/>
      <protection hidden="1"/>
    </xf>
    <xf numFmtId="0" fontId="41" fillId="6" borderId="7" xfId="0" applyFont="1" applyFill="1" applyBorder="1" applyAlignment="1" applyProtection="1">
      <alignment horizontal="right" vertical="center" wrapText="1"/>
      <protection hidden="1"/>
    </xf>
    <xf numFmtId="0" fontId="41" fillId="6" borderId="8" xfId="0" applyFont="1" applyFill="1" applyBorder="1" applyAlignment="1" applyProtection="1">
      <alignment horizontal="right" vertical="center" wrapText="1"/>
      <protection hidden="1"/>
    </xf>
    <xf numFmtId="49" fontId="28" fillId="4" borderId="0" xfId="0" applyNumberFormat="1" applyFont="1" applyFill="1" applyBorder="1" applyAlignment="1" applyProtection="1">
      <alignment horizontal="center" vertical="center" wrapText="1"/>
      <protection hidden="1"/>
    </xf>
    <xf numFmtId="49" fontId="28" fillId="4" borderId="29" xfId="0" applyNumberFormat="1" applyFont="1" applyFill="1" applyBorder="1" applyAlignment="1" applyProtection="1">
      <alignment horizontal="center" vertical="center" wrapText="1"/>
      <protection hidden="1"/>
    </xf>
    <xf numFmtId="0" fontId="39" fillId="4" borderId="0" xfId="0" applyFont="1" applyFill="1" applyAlignment="1" applyProtection="1">
      <alignment horizontal="right" vertical="center"/>
      <protection hidden="1"/>
    </xf>
    <xf numFmtId="0" fontId="28" fillId="7" borderId="24" xfId="0" applyNumberFormat="1" applyFont="1" applyFill="1" applyBorder="1" applyAlignment="1" applyProtection="1">
      <alignment horizontal="left" vertical="center" wrapText="1"/>
      <protection hidden="1"/>
    </xf>
    <xf numFmtId="0" fontId="28" fillId="7" borderId="25" xfId="0" applyNumberFormat="1" applyFont="1" applyFill="1" applyBorder="1" applyAlignment="1" applyProtection="1">
      <alignment horizontal="left" vertical="center" wrapText="1"/>
      <protection hidden="1"/>
    </xf>
    <xf numFmtId="0" fontId="28" fillId="7" borderId="26" xfId="0" applyNumberFormat="1" applyFont="1" applyFill="1" applyBorder="1" applyAlignment="1" applyProtection="1">
      <alignment horizontal="left" vertical="center" wrapText="1"/>
      <protection hidden="1"/>
    </xf>
    <xf numFmtId="0" fontId="33" fillId="4" borderId="13" xfId="0" applyFont="1" applyFill="1" applyBorder="1" applyAlignment="1" applyProtection="1">
      <alignment wrapText="1"/>
      <protection hidden="1"/>
    </xf>
    <xf numFmtId="0" fontId="29" fillId="4" borderId="0" xfId="0" applyFont="1" applyFill="1" applyAlignment="1" applyProtection="1">
      <alignment horizontal="right" vertical="top" wrapText="1"/>
      <protection hidden="1"/>
    </xf>
    <xf numFmtId="0" fontId="27" fillId="4" borderId="0" xfId="1" applyFill="1" applyAlignment="1" applyProtection="1">
      <alignment wrapText="1"/>
      <protection locked="0"/>
    </xf>
    <xf numFmtId="1" fontId="4" fillId="4" borderId="23" xfId="0" applyNumberFormat="1" applyFont="1" applyFill="1" applyBorder="1" applyAlignment="1" applyProtection="1">
      <alignment horizontal="center" vertical="center" wrapText="1"/>
      <protection hidden="1"/>
    </xf>
    <xf numFmtId="1" fontId="4" fillId="4" borderId="21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left" vertical="center" wrapText="1"/>
      <protection locked="0" hidden="1"/>
    </xf>
    <xf numFmtId="0" fontId="4" fillId="2" borderId="7" xfId="0" applyFont="1" applyFill="1" applyBorder="1" applyAlignment="1" applyProtection="1">
      <alignment horizontal="left" vertical="center" wrapText="1"/>
      <protection locked="0" hidden="1"/>
    </xf>
    <xf numFmtId="0" fontId="4" fillId="2" borderId="8" xfId="0" applyFont="1" applyFill="1" applyBorder="1" applyAlignment="1" applyProtection="1">
      <alignment horizontal="left" vertical="center" wrapText="1"/>
      <protection locked="0" hidden="1"/>
    </xf>
    <xf numFmtId="0" fontId="4" fillId="6" borderId="18" xfId="0" applyFont="1" applyFill="1" applyBorder="1" applyAlignment="1" applyProtection="1">
      <alignment horizontal="left" vertical="center" wrapText="1"/>
      <protection hidden="1"/>
    </xf>
    <xf numFmtId="0" fontId="36" fillId="4" borderId="19" xfId="0" applyFont="1" applyFill="1" applyBorder="1" applyAlignment="1" applyProtection="1">
      <alignment horizontal="left" vertical="center" wrapText="1"/>
      <protection hidden="1"/>
    </xf>
    <xf numFmtId="0" fontId="36" fillId="4" borderId="20" xfId="0" applyFont="1" applyFill="1" applyBorder="1" applyAlignment="1" applyProtection="1">
      <alignment horizontal="left" vertical="center" wrapText="1"/>
      <protection hidden="1"/>
    </xf>
    <xf numFmtId="0" fontId="4" fillId="4" borderId="6" xfId="0" applyFont="1" applyFill="1" applyBorder="1" applyAlignment="1" applyProtection="1">
      <alignment horizontal="left" vertical="center" wrapText="1"/>
      <protection hidden="1"/>
    </xf>
    <xf numFmtId="0" fontId="4" fillId="4" borderId="7" xfId="0" applyFont="1" applyFill="1" applyBorder="1" applyAlignment="1" applyProtection="1">
      <alignment horizontal="left" vertical="center" wrapText="1"/>
      <protection hidden="1"/>
    </xf>
    <xf numFmtId="0" fontId="4" fillId="4" borderId="8" xfId="0" applyFont="1" applyFill="1" applyBorder="1" applyAlignment="1" applyProtection="1">
      <alignment horizontal="left" vertical="center" wrapText="1"/>
      <protection hidden="1"/>
    </xf>
    <xf numFmtId="0" fontId="2" fillId="4" borderId="5" xfId="0" applyFont="1" applyFill="1" applyBorder="1" applyAlignment="1" applyProtection="1">
      <alignment horizontal="center" vertical="center"/>
      <protection hidden="1"/>
    </xf>
    <xf numFmtId="4" fontId="22" fillId="4" borderId="7" xfId="0" applyNumberFormat="1" applyFont="1" applyFill="1" applyBorder="1" applyAlignment="1" applyProtection="1">
      <alignment horizontal="right" vertical="center"/>
      <protection hidden="1"/>
    </xf>
    <xf numFmtId="4" fontId="7" fillId="4" borderId="7" xfId="0" applyNumberFormat="1" applyFont="1" applyFill="1" applyBorder="1" applyAlignment="1" applyProtection="1">
      <alignment horizontal="right" vertical="center"/>
      <protection hidden="1"/>
    </xf>
    <xf numFmtId="4" fontId="68" fillId="4" borderId="7" xfId="0" applyNumberFormat="1" applyFont="1" applyFill="1" applyBorder="1" applyAlignment="1" applyProtection="1">
      <alignment horizontal="right" vertical="center"/>
      <protection hidden="1"/>
    </xf>
    <xf numFmtId="4" fontId="69" fillId="4" borderId="7" xfId="0" applyNumberFormat="1" applyFont="1" applyFill="1" applyBorder="1" applyAlignment="1" applyProtection="1">
      <alignment horizontal="right" vertical="center" wrapText="1"/>
    </xf>
    <xf numFmtId="0" fontId="33" fillId="4" borderId="10" xfId="0" applyFont="1" applyFill="1" applyBorder="1" applyAlignment="1" applyProtection="1">
      <alignment horizontal="left" vertical="center"/>
      <protection hidden="1"/>
    </xf>
    <xf numFmtId="0" fontId="2" fillId="4" borderId="0" xfId="0" applyFont="1" applyFill="1" applyAlignment="1" applyProtection="1">
      <alignment horizontal="left" vertical="center" wrapText="1"/>
      <protection hidden="1"/>
    </xf>
    <xf numFmtId="0" fontId="2" fillId="4" borderId="6" xfId="0" applyFont="1" applyFill="1" applyBorder="1" applyAlignment="1" applyProtection="1">
      <alignment horizontal="left" vertical="center"/>
      <protection hidden="1"/>
    </xf>
    <xf numFmtId="0" fontId="2" fillId="4" borderId="7" xfId="0" applyFont="1" applyFill="1" applyBorder="1" applyAlignment="1" applyProtection="1">
      <alignment horizontal="left" vertical="center"/>
      <protection hidden="1"/>
    </xf>
    <xf numFmtId="0" fontId="2" fillId="8" borderId="6" xfId="0" applyFont="1" applyFill="1" applyBorder="1" applyAlignment="1" applyProtection="1">
      <alignment horizontal="left" vertical="center"/>
      <protection hidden="1"/>
    </xf>
    <xf numFmtId="0" fontId="2" fillId="8" borderId="7" xfId="0" applyFont="1" applyFill="1" applyBorder="1" applyAlignment="1" applyProtection="1">
      <alignment horizontal="left" vertical="center"/>
      <protection hidden="1"/>
    </xf>
    <xf numFmtId="4" fontId="70" fillId="4" borderId="7" xfId="0" applyNumberFormat="1" applyFont="1" applyFill="1" applyBorder="1" applyAlignment="1" applyProtection="1">
      <alignment horizontal="right" vertical="center"/>
      <protection hidden="1"/>
    </xf>
    <xf numFmtId="4" fontId="78" fillId="4" borderId="7" xfId="0" applyNumberFormat="1" applyFont="1" applyFill="1" applyBorder="1" applyAlignment="1" applyProtection="1">
      <alignment horizontal="right" vertical="center" wrapText="1"/>
    </xf>
    <xf numFmtId="4" fontId="15" fillId="4" borderId="7" xfId="0" applyNumberFormat="1" applyFont="1" applyFill="1" applyBorder="1" applyAlignment="1" applyProtection="1">
      <alignment horizontal="right" vertical="center"/>
      <protection hidden="1"/>
    </xf>
    <xf numFmtId="0" fontId="38" fillId="4" borderId="7" xfId="0" applyFont="1" applyFill="1" applyBorder="1" applyAlignment="1" applyProtection="1">
      <alignment horizontal="left" vertical="center" wrapText="1"/>
      <protection hidden="1"/>
    </xf>
    <xf numFmtId="0" fontId="38" fillId="4" borderId="8" xfId="0" applyFont="1" applyFill="1" applyBorder="1" applyAlignment="1" applyProtection="1">
      <alignment horizontal="left" vertical="center" wrapText="1"/>
      <protection hidden="1"/>
    </xf>
    <xf numFmtId="0" fontId="7" fillId="4" borderId="7" xfId="0" applyFont="1" applyFill="1" applyBorder="1" applyAlignment="1" applyProtection="1">
      <alignment vertical="center" wrapText="1"/>
      <protection hidden="1"/>
    </xf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9" fillId="4" borderId="5" xfId="0" applyFont="1" applyFill="1" applyBorder="1" applyAlignment="1" applyProtection="1">
      <alignment horizontal="left" vertical="center"/>
      <protection hidden="1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12" fillId="0" borderId="20" xfId="0" applyFont="1" applyBorder="1" applyAlignment="1" applyProtection="1">
      <alignment horizontal="left" vertical="center" wrapText="1"/>
      <protection locked="0"/>
    </xf>
    <xf numFmtId="0" fontId="2" fillId="4" borderId="11" xfId="0" applyFont="1" applyFill="1" applyBorder="1" applyProtection="1">
      <protection hidden="1"/>
    </xf>
    <xf numFmtId="0" fontId="38" fillId="4" borderId="7" xfId="0" applyFont="1" applyFill="1" applyBorder="1" applyAlignment="1" applyProtection="1">
      <alignment vertical="center" wrapText="1"/>
      <protection hidden="1"/>
    </xf>
    <xf numFmtId="0" fontId="38" fillId="4" borderId="8" xfId="0" applyFont="1" applyFill="1" applyBorder="1" applyAlignment="1" applyProtection="1">
      <alignment vertical="center" wrapText="1"/>
      <protection hidden="1"/>
    </xf>
    <xf numFmtId="0" fontId="7" fillId="4" borderId="18" xfId="0" applyFont="1" applyFill="1" applyBorder="1" applyAlignment="1" applyProtection="1">
      <alignment vertical="center" wrapText="1"/>
      <protection hidden="1"/>
    </xf>
    <xf numFmtId="4" fontId="26" fillId="4" borderId="7" xfId="0" applyNumberFormat="1" applyFont="1" applyFill="1" applyBorder="1" applyAlignment="1" applyProtection="1">
      <alignment horizontal="right" vertical="center" wrapText="1"/>
    </xf>
    <xf numFmtId="0" fontId="5" fillId="4" borderId="31" xfId="0" applyFont="1" applyFill="1" applyBorder="1" applyAlignment="1" applyProtection="1">
      <alignment horizontal="left" vertical="center" wrapText="1"/>
      <protection hidden="1"/>
    </xf>
    <xf numFmtId="0" fontId="8" fillId="3" borderId="7" xfId="0" applyFont="1" applyFill="1" applyBorder="1" applyAlignment="1" applyProtection="1">
      <alignment horizontal="left" vertical="center" wrapText="1"/>
      <protection hidden="1"/>
    </xf>
    <xf numFmtId="4" fontId="26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hidden="1"/>
    </xf>
    <xf numFmtId="4" fontId="63" fillId="4" borderId="7" xfId="0" applyNumberFormat="1" applyFont="1" applyFill="1" applyBorder="1" applyAlignment="1" applyProtection="1">
      <alignment horizontal="right" vertical="center" wrapText="1"/>
      <protection hidden="1"/>
    </xf>
    <xf numFmtId="4" fontId="64" fillId="4" borderId="7" xfId="0" applyNumberFormat="1" applyFont="1" applyFill="1" applyBorder="1" applyAlignment="1" applyProtection="1">
      <alignment horizontal="right" vertical="center"/>
      <protection hidden="1"/>
    </xf>
    <xf numFmtId="4" fontId="65" fillId="4" borderId="7" xfId="0" applyNumberFormat="1" applyFont="1" applyFill="1" applyBorder="1" applyAlignment="1" applyProtection="1">
      <alignment horizontal="right" vertical="center"/>
      <protection hidden="1"/>
    </xf>
    <xf numFmtId="1" fontId="2" fillId="3" borderId="18" xfId="0" applyNumberFormat="1" applyFont="1" applyFill="1" applyBorder="1" applyAlignment="1" applyProtection="1">
      <alignment horizontal="left" vertical="center" wrapText="1"/>
      <protection hidden="1"/>
    </xf>
    <xf numFmtId="1" fontId="2" fillId="3" borderId="6" xfId="0" applyNumberFormat="1" applyFont="1" applyFill="1" applyBorder="1" applyAlignment="1" applyProtection="1">
      <alignment horizontal="left" vertical="center" wrapText="1"/>
      <protection hidden="1"/>
    </xf>
    <xf numFmtId="0" fontId="2" fillId="3" borderId="6" xfId="0" applyFont="1" applyFill="1" applyBorder="1" applyAlignment="1" applyProtection="1">
      <alignment horizontal="left" vertical="center" wrapText="1"/>
      <protection hidden="1"/>
    </xf>
    <xf numFmtId="4" fontId="24" fillId="3" borderId="7" xfId="0" applyNumberFormat="1" applyFont="1" applyFill="1" applyBorder="1" applyAlignment="1" applyProtection="1">
      <alignment horizontal="right" vertical="center"/>
      <protection hidden="1"/>
    </xf>
    <xf numFmtId="4" fontId="67" fillId="4" borderId="7" xfId="0" applyNumberFormat="1" applyFont="1" applyFill="1" applyBorder="1" applyAlignment="1" applyProtection="1">
      <alignment horizontal="right" vertical="center" wrapText="1"/>
      <protection hidden="1"/>
    </xf>
    <xf numFmtId="0" fontId="2" fillId="3" borderId="8" xfId="0" applyFont="1" applyFill="1" applyBorder="1" applyAlignment="1" applyProtection="1">
      <alignment horizontal="left" vertical="center" wrapText="1"/>
      <protection hidden="1"/>
    </xf>
    <xf numFmtId="0" fontId="2" fillId="3" borderId="18" xfId="0" applyFont="1" applyFill="1" applyBorder="1" applyAlignment="1" applyProtection="1">
      <alignment horizontal="left" vertical="center" wrapText="1"/>
      <protection hidden="1"/>
    </xf>
    <xf numFmtId="0" fontId="2" fillId="3" borderId="8" xfId="0" applyFont="1" applyFill="1" applyBorder="1" applyAlignment="1" applyProtection="1">
      <alignment horizontal="left" vertical="center"/>
      <protection hidden="1"/>
    </xf>
    <xf numFmtId="0" fontId="2" fillId="3" borderId="18" xfId="0" applyFont="1" applyFill="1" applyBorder="1" applyAlignment="1" applyProtection="1">
      <alignment horizontal="left" vertical="center"/>
      <protection hidden="1"/>
    </xf>
    <xf numFmtId="0" fontId="33" fillId="4" borderId="10" xfId="0" applyFont="1" applyFill="1" applyBorder="1" applyAlignment="1" applyProtection="1">
      <alignment horizontal="center" vertical="center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3" borderId="18" xfId="0" applyFont="1" applyFill="1" applyBorder="1" applyAlignment="1" applyProtection="1">
      <alignment horizontal="center" vertical="center" wrapText="1"/>
      <protection hidden="1"/>
    </xf>
    <xf numFmtId="4" fontId="24" fillId="9" borderId="7" xfId="0" applyNumberFormat="1" applyFont="1" applyFill="1" applyBorder="1" applyAlignment="1" applyProtection="1">
      <alignment horizontal="right" vertical="center" wrapText="1"/>
      <protection hidden="1"/>
    </xf>
    <xf numFmtId="4" fontId="18" fillId="4" borderId="8" xfId="0" applyNumberFormat="1" applyFont="1" applyFill="1" applyBorder="1" applyAlignment="1" applyProtection="1">
      <alignment horizontal="right" vertical="center"/>
      <protection hidden="1"/>
    </xf>
    <xf numFmtId="4" fontId="18" fillId="4" borderId="6" xfId="0" applyNumberFormat="1" applyFont="1" applyFill="1" applyBorder="1" applyAlignment="1" applyProtection="1">
      <alignment horizontal="right" vertical="center"/>
      <protection hidden="1"/>
    </xf>
    <xf numFmtId="4" fontId="18" fillId="4" borderId="7" xfId="0" applyNumberFormat="1" applyFont="1" applyFill="1" applyBorder="1" applyAlignment="1" applyProtection="1">
      <alignment horizontal="right" vertical="center"/>
      <protection hidden="1"/>
    </xf>
    <xf numFmtId="0" fontId="34" fillId="4" borderId="11" xfId="0" applyFont="1" applyFill="1" applyBorder="1" applyAlignment="1" applyProtection="1">
      <alignment horizontal="left" vertical="center" wrapText="1"/>
      <protection hidden="1"/>
    </xf>
    <xf numFmtId="0" fontId="34" fillId="4" borderId="11" xfId="0" applyFont="1" applyFill="1" applyBorder="1" applyAlignment="1" applyProtection="1">
      <alignment horizontal="left" vertical="center"/>
      <protection hidden="1"/>
    </xf>
    <xf numFmtId="4" fontId="8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18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22" fillId="3" borderId="8" xfId="0" applyNumberFormat="1" applyFont="1" applyFill="1" applyBorder="1" applyAlignment="1" applyProtection="1">
      <alignment vertical="center"/>
      <protection hidden="1"/>
    </xf>
    <xf numFmtId="4" fontId="22" fillId="3" borderId="18" xfId="0" applyNumberFormat="1" applyFont="1" applyFill="1" applyBorder="1" applyAlignment="1" applyProtection="1">
      <alignment vertical="center"/>
      <protection hidden="1"/>
    </xf>
    <xf numFmtId="4" fontId="22" fillId="3" borderId="6" xfId="0" applyNumberFormat="1" applyFont="1" applyFill="1" applyBorder="1" applyAlignment="1" applyProtection="1">
      <alignment vertical="center"/>
      <protection hidden="1"/>
    </xf>
    <xf numFmtId="4" fontId="8" fillId="4" borderId="8" xfId="0" applyNumberFormat="1" applyFont="1" applyFill="1" applyBorder="1" applyAlignment="1" applyProtection="1">
      <alignment vertical="center"/>
      <protection hidden="1"/>
    </xf>
    <xf numFmtId="4" fontId="8" fillId="4" borderId="18" xfId="0" applyNumberFormat="1" applyFont="1" applyFill="1" applyBorder="1" applyAlignment="1" applyProtection="1">
      <alignment vertical="center"/>
      <protection hidden="1"/>
    </xf>
    <xf numFmtId="4" fontId="8" fillId="4" borderId="6" xfId="0" applyNumberFormat="1" applyFont="1" applyFill="1" applyBorder="1" applyAlignment="1" applyProtection="1">
      <alignment vertical="center"/>
      <protection hidden="1"/>
    </xf>
    <xf numFmtId="0" fontId="12" fillId="2" borderId="7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vertical="center"/>
      <protection hidden="1"/>
    </xf>
    <xf numFmtId="0" fontId="33" fillId="4" borderId="15" xfId="0" applyFont="1" applyFill="1" applyBorder="1" applyAlignment="1" applyProtection="1">
      <alignment vertical="center" wrapText="1"/>
      <protection hidden="1"/>
    </xf>
    <xf numFmtId="0" fontId="33" fillId="4" borderId="16" xfId="0" applyFont="1" applyFill="1" applyBorder="1" applyAlignment="1" applyProtection="1">
      <alignment vertical="center" wrapText="1"/>
      <protection hidden="1"/>
    </xf>
    <xf numFmtId="0" fontId="33" fillId="4" borderId="17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vertical="center"/>
      <protection hidden="1"/>
    </xf>
    <xf numFmtId="14" fontId="2" fillId="2" borderId="7" xfId="0" applyNumberFormat="1" applyFont="1" applyFill="1" applyBorder="1" applyAlignment="1" applyProtection="1">
      <alignment horizontal="left" vertical="center"/>
      <protection locked="0" hidden="1"/>
    </xf>
    <xf numFmtId="0" fontId="2" fillId="8" borderId="8" xfId="0" applyFont="1" applyFill="1" applyBorder="1" applyAlignment="1" applyProtection="1">
      <alignment horizontal="left" vertical="center"/>
      <protection hidden="1"/>
    </xf>
    <xf numFmtId="0" fontId="2" fillId="8" borderId="18" xfId="0" applyFont="1" applyFill="1" applyBorder="1" applyAlignment="1" applyProtection="1">
      <alignment horizontal="left" vertical="center"/>
      <protection hidden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18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/>
      <protection hidden="1"/>
    </xf>
    <xf numFmtId="0" fontId="2" fillId="4" borderId="18" xfId="0" applyFont="1" applyFill="1" applyBorder="1" applyAlignment="1" applyProtection="1">
      <alignment horizontal="center" vertical="center"/>
      <protection hidden="1"/>
    </xf>
    <xf numFmtId="49" fontId="8" fillId="2" borderId="7" xfId="0" applyNumberFormat="1" applyFont="1" applyFill="1" applyBorder="1" applyAlignment="1" applyProtection="1">
      <alignment horizontal="left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center"/>
      <protection locked="0" hidden="1"/>
    </xf>
    <xf numFmtId="0" fontId="2" fillId="2" borderId="7" xfId="0" applyFont="1" applyFill="1" applyBorder="1" applyAlignment="1" applyProtection="1">
      <alignment horizontal="left" vertical="center"/>
      <protection locked="0" hidden="1"/>
    </xf>
    <xf numFmtId="0" fontId="33" fillId="4" borderId="10" xfId="0" applyFont="1" applyFill="1" applyBorder="1" applyAlignment="1" applyProtection="1">
      <alignment horizontal="center" vertical="center" wrapText="1"/>
      <protection hidden="1"/>
    </xf>
    <xf numFmtId="0" fontId="36" fillId="6" borderId="9" xfId="0" applyFont="1" applyFill="1" applyBorder="1" applyAlignment="1" applyProtection="1">
      <alignment horizontal="left" vertical="top" wrapText="1"/>
      <protection hidden="1"/>
    </xf>
    <xf numFmtId="0" fontId="36" fillId="6" borderId="19" xfId="0" applyFont="1" applyFill="1" applyBorder="1" applyAlignment="1" applyProtection="1">
      <alignment horizontal="left" vertical="top" wrapText="1"/>
      <protection hidden="1"/>
    </xf>
    <xf numFmtId="0" fontId="36" fillId="6" borderId="20" xfId="0" applyFont="1" applyFill="1" applyBorder="1" applyAlignment="1" applyProtection="1">
      <alignment horizontal="left" vertical="top" wrapText="1"/>
      <protection hidden="1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hidden="1"/>
    </xf>
    <xf numFmtId="0" fontId="2" fillId="4" borderId="8" xfId="0" applyFont="1" applyFill="1" applyBorder="1" applyAlignment="1" applyProtection="1">
      <alignment horizontal="right" vertical="center" wrapText="1"/>
      <protection hidden="1"/>
    </xf>
    <xf numFmtId="0" fontId="2" fillId="4" borderId="18" xfId="0" applyFont="1" applyFill="1" applyBorder="1" applyAlignment="1" applyProtection="1">
      <alignment horizontal="right" vertical="center" wrapText="1"/>
      <protection hidden="1"/>
    </xf>
    <xf numFmtId="49" fontId="2" fillId="4" borderId="18" xfId="0" applyNumberFormat="1" applyFont="1" applyFill="1" applyBorder="1" applyAlignment="1" applyProtection="1">
      <alignment vertical="center" wrapText="1"/>
      <protection hidden="1"/>
    </xf>
    <xf numFmtId="49" fontId="2" fillId="4" borderId="6" xfId="0" applyNumberFormat="1" applyFont="1" applyFill="1" applyBorder="1" applyAlignment="1" applyProtection="1">
      <alignment vertical="center" wrapText="1"/>
      <protection hidden="1"/>
    </xf>
    <xf numFmtId="1" fontId="8" fillId="9" borderId="19" xfId="0" applyNumberFormat="1" applyFont="1" applyFill="1" applyBorder="1" applyAlignment="1" applyProtection="1">
      <alignment horizontal="center" vertical="top" wrapText="1"/>
      <protection hidden="1"/>
    </xf>
    <xf numFmtId="4" fontId="23" fillId="3" borderId="7" xfId="0" applyNumberFormat="1" applyFont="1" applyFill="1" applyBorder="1" applyAlignment="1" applyProtection="1">
      <alignment horizontal="right" vertical="center"/>
      <protection hidden="1"/>
    </xf>
    <xf numFmtId="0" fontId="12" fillId="2" borderId="8" xfId="0" applyFont="1" applyFill="1" applyBorder="1" applyAlignment="1" applyProtection="1">
      <alignment horizontal="left" vertical="top" wrapText="1"/>
      <protection locked="0"/>
    </xf>
    <xf numFmtId="4" fontId="21" fillId="4" borderId="7" xfId="0" applyNumberFormat="1" applyFont="1" applyFill="1" applyBorder="1" applyAlignment="1" applyProtection="1">
      <alignment horizontal="right" vertical="center"/>
      <protection hidden="1"/>
    </xf>
    <xf numFmtId="0" fontId="2" fillId="4" borderId="7" xfId="0" applyNumberFormat="1" applyFont="1" applyFill="1" applyBorder="1" applyAlignment="1" applyProtection="1">
      <alignment horizontal="left" vertical="center" wrapText="1"/>
      <protection hidden="1"/>
    </xf>
    <xf numFmtId="0" fontId="2" fillId="4" borderId="8" xfId="0" applyNumberFormat="1" applyFont="1" applyFill="1" applyBorder="1" applyAlignment="1" applyProtection="1">
      <alignment horizontal="left" vertical="center" wrapText="1"/>
      <protection hidden="1"/>
    </xf>
    <xf numFmtId="0" fontId="32" fillId="6" borderId="19" xfId="0" applyFont="1" applyFill="1" applyBorder="1" applyAlignment="1" applyProtection="1">
      <alignment horizontal="center" vertical="center" wrapText="1"/>
      <protection hidden="1"/>
    </xf>
    <xf numFmtId="165" fontId="4" fillId="2" borderId="23" xfId="0" applyNumberFormat="1" applyFont="1" applyFill="1" applyBorder="1" applyAlignment="1" applyProtection="1">
      <alignment horizontal="center" vertical="center" wrapText="1"/>
      <protection locked="0" hidden="1"/>
    </xf>
    <xf numFmtId="165" fontId="4" fillId="2" borderId="12" xfId="0" applyNumberFormat="1" applyFont="1" applyFill="1" applyBorder="1" applyAlignment="1" applyProtection="1">
      <alignment horizontal="center" vertical="center" wrapText="1"/>
      <protection locked="0" hidden="1"/>
    </xf>
    <xf numFmtId="165" fontId="4" fillId="2" borderId="21" xfId="0" applyNumberFormat="1" applyFont="1" applyFill="1" applyBorder="1" applyAlignment="1" applyProtection="1">
      <alignment horizontal="center" vertical="center" wrapText="1"/>
      <protection locked="0" hidden="1"/>
    </xf>
    <xf numFmtId="165" fontId="2" fillId="4" borderId="12" xfId="0" applyNumberFormat="1" applyFont="1" applyFill="1" applyBorder="1" applyAlignment="1" applyProtection="1">
      <alignment horizontal="left" vertical="center" wrapText="1"/>
      <protection hidden="1"/>
    </xf>
    <xf numFmtId="165" fontId="2" fillId="4" borderId="21" xfId="0" applyNumberFormat="1" applyFont="1" applyFill="1" applyBorder="1" applyAlignment="1" applyProtection="1">
      <alignment horizontal="left" vertical="center" wrapText="1"/>
      <protection hidden="1"/>
    </xf>
    <xf numFmtId="0" fontId="7" fillId="4" borderId="8" xfId="0" applyFont="1" applyFill="1" applyBorder="1" applyAlignment="1" applyProtection="1">
      <alignment horizontal="left" vertical="center" wrapText="1"/>
      <protection hidden="1"/>
    </xf>
    <xf numFmtId="0" fontId="7" fillId="4" borderId="18" xfId="0" applyFont="1" applyFill="1" applyBorder="1" applyAlignment="1" applyProtection="1">
      <alignment horizontal="left" vertical="center" wrapText="1"/>
      <protection hidden="1"/>
    </xf>
    <xf numFmtId="0" fontId="7" fillId="4" borderId="6" xfId="0" applyFont="1" applyFill="1" applyBorder="1" applyAlignment="1" applyProtection="1">
      <alignment horizontal="left" vertical="center" wrapText="1"/>
      <protection hidden="1"/>
    </xf>
    <xf numFmtId="0" fontId="8" fillId="4" borderId="8" xfId="0" applyFont="1" applyFill="1" applyBorder="1" applyAlignment="1" applyProtection="1">
      <alignment horizontal="left" vertical="center" wrapText="1"/>
      <protection hidden="1"/>
    </xf>
    <xf numFmtId="0" fontId="8" fillId="4" borderId="18" xfId="0" applyFont="1" applyFill="1" applyBorder="1" applyAlignment="1" applyProtection="1">
      <alignment horizontal="left" vertical="center" wrapText="1"/>
      <protection hidden="1"/>
    </xf>
    <xf numFmtId="0" fontId="8" fillId="4" borderId="6" xfId="0" applyFont="1" applyFill="1" applyBorder="1" applyAlignment="1" applyProtection="1">
      <alignment horizontal="left" vertical="center" wrapText="1"/>
      <protection hidden="1"/>
    </xf>
    <xf numFmtId="0" fontId="5" fillId="4" borderId="12" xfId="0" applyFont="1" applyFill="1" applyBorder="1" applyAlignment="1" applyProtection="1">
      <alignment vertical="center" wrapText="1"/>
      <protection hidden="1"/>
    </xf>
    <xf numFmtId="0" fontId="61" fillId="4" borderId="12" xfId="0" applyFont="1" applyFill="1" applyBorder="1" applyAlignment="1" applyProtection="1">
      <alignment vertical="center" wrapText="1"/>
      <protection hidden="1"/>
    </xf>
    <xf numFmtId="4" fontId="8" fillId="0" borderId="8" xfId="0" applyNumberFormat="1" applyFont="1" applyBorder="1" applyAlignment="1" applyProtection="1">
      <alignment vertical="center" wrapText="1"/>
      <protection locked="0"/>
    </xf>
    <xf numFmtId="4" fontId="8" fillId="0" borderId="18" xfId="0" applyNumberFormat="1" applyFont="1" applyBorder="1" applyAlignment="1" applyProtection="1">
      <alignment vertical="center" wrapText="1"/>
      <protection locked="0"/>
    </xf>
    <xf numFmtId="4" fontId="8" fillId="0" borderId="6" xfId="0" applyNumberFormat="1" applyFont="1" applyBorder="1" applyAlignment="1" applyProtection="1">
      <alignment vertical="center" wrapText="1"/>
      <protection locked="0"/>
    </xf>
    <xf numFmtId="0" fontId="14" fillId="4" borderId="8" xfId="0" applyFont="1" applyFill="1" applyBorder="1" applyAlignment="1" applyProtection="1">
      <alignment horizontal="left" vertical="center" wrapText="1"/>
      <protection hidden="1"/>
    </xf>
    <xf numFmtId="0" fontId="14" fillId="4" borderId="6" xfId="0" applyFont="1" applyFill="1" applyBorder="1" applyAlignment="1" applyProtection="1">
      <alignment horizontal="left" vertical="center" wrapText="1"/>
      <protection hidden="1"/>
    </xf>
    <xf numFmtId="14" fontId="8" fillId="4" borderId="8" xfId="0" applyNumberFormat="1" applyFont="1" applyFill="1" applyBorder="1" applyAlignment="1" applyProtection="1">
      <alignment vertical="center" wrapText="1"/>
      <protection hidden="1"/>
    </xf>
    <xf numFmtId="14" fontId="8" fillId="4" borderId="6" xfId="0" applyNumberFormat="1" applyFont="1" applyFill="1" applyBorder="1" applyAlignment="1" applyProtection="1">
      <alignment vertical="center" wrapText="1"/>
      <protection hidden="1"/>
    </xf>
    <xf numFmtId="0" fontId="34" fillId="4" borderId="11" xfId="0" applyFont="1" applyFill="1" applyBorder="1" applyAlignment="1" applyProtection="1">
      <alignment wrapText="1"/>
      <protection hidden="1"/>
    </xf>
    <xf numFmtId="0" fontId="34" fillId="4" borderId="0" xfId="0" applyFont="1" applyFill="1" applyBorder="1" applyAlignment="1" applyProtection="1">
      <alignment wrapText="1"/>
      <protection hidden="1"/>
    </xf>
    <xf numFmtId="0" fontId="62" fillId="4" borderId="0" xfId="0" applyFont="1" applyFill="1" applyBorder="1" applyAlignment="1" applyProtection="1">
      <alignment horizontal="right" wrapText="1"/>
      <protection hidden="1"/>
    </xf>
    <xf numFmtId="0" fontId="62" fillId="4" borderId="0" xfId="0" applyFont="1" applyFill="1" applyBorder="1" applyAlignment="1" applyProtection="1">
      <alignment horizontal="left"/>
      <protection hidden="1"/>
    </xf>
    <xf numFmtId="0" fontId="62" fillId="4" borderId="0" xfId="0" applyFont="1" applyFill="1" applyBorder="1" applyAlignment="1" applyProtection="1">
      <alignment horizontal="left" wrapText="1"/>
      <protection hidden="1"/>
    </xf>
    <xf numFmtId="0" fontId="47" fillId="10" borderId="0" xfId="0" applyFont="1" applyFill="1" applyBorder="1" applyAlignment="1">
      <alignment horizontal="center"/>
    </xf>
    <xf numFmtId="0" fontId="46" fillId="11" borderId="0" xfId="0" applyFont="1" applyFill="1" applyBorder="1" applyAlignment="1">
      <alignment horizontal="center"/>
    </xf>
    <xf numFmtId="0" fontId="50" fillId="10" borderId="0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3" fillId="14" borderId="0" xfId="0" applyFont="1" applyFill="1" applyBorder="1" applyAlignment="1">
      <alignment horizontal="center"/>
    </xf>
    <xf numFmtId="4" fontId="71" fillId="4" borderId="7" xfId="0" applyNumberFormat="1" applyFont="1" applyFill="1" applyBorder="1" applyAlignment="1" applyProtection="1">
      <alignment horizontal="right" vertical="center" wrapText="1"/>
    </xf>
    <xf numFmtId="0" fontId="9" fillId="0" borderId="7" xfId="0" applyFont="1" applyFill="1" applyBorder="1" applyAlignment="1" applyProtection="1">
      <alignment horizontal="left" vertical="top" wrapText="1"/>
      <protection locked="0" hidden="1"/>
    </xf>
    <xf numFmtId="0" fontId="10" fillId="6" borderId="6" xfId="0" applyFont="1" applyFill="1" applyBorder="1" applyAlignment="1" applyProtection="1">
      <alignment horizontal="left" vertical="center" wrapText="1"/>
      <protection hidden="1"/>
    </xf>
    <xf numFmtId="0" fontId="10" fillId="6" borderId="7" xfId="0" applyFont="1" applyFill="1" applyBorder="1" applyAlignment="1" applyProtection="1">
      <alignment horizontal="left" vertical="center" wrapText="1"/>
      <protection hidden="1"/>
    </xf>
    <xf numFmtId="0" fontId="10" fillId="6" borderId="8" xfId="0" applyFont="1" applyFill="1" applyBorder="1" applyAlignment="1" applyProtection="1">
      <alignment horizontal="left" vertical="center" wrapText="1"/>
      <protection hidden="1"/>
    </xf>
    <xf numFmtId="0" fontId="10" fillId="0" borderId="12" xfId="0" applyFont="1" applyFill="1" applyBorder="1" applyAlignment="1" applyProtection="1">
      <alignment horizontal="center" vertical="center" wrapText="1"/>
      <protection locked="0" hidden="1"/>
    </xf>
    <xf numFmtId="0" fontId="10" fillId="0" borderId="21" xfId="0" applyFont="1" applyFill="1" applyBorder="1" applyAlignment="1" applyProtection="1">
      <alignment horizontal="center" vertical="center" wrapText="1"/>
      <protection locked="0" hidden="1"/>
    </xf>
    <xf numFmtId="0" fontId="10" fillId="4" borderId="23" xfId="0" applyFont="1" applyFill="1" applyBorder="1" applyAlignment="1" applyProtection="1">
      <alignment horizontal="center" vertical="center" wrapText="1"/>
      <protection hidden="1"/>
    </xf>
    <xf numFmtId="0" fontId="10" fillId="4" borderId="12" xfId="0" applyFont="1" applyFill="1" applyBorder="1" applyAlignment="1" applyProtection="1">
      <alignment horizontal="center" vertical="center" wrapText="1"/>
      <protection hidden="1"/>
    </xf>
    <xf numFmtId="4" fontId="71" fillId="4" borderId="8" xfId="0" applyNumberFormat="1" applyFont="1" applyFill="1" applyBorder="1" applyAlignment="1" applyProtection="1">
      <alignment horizontal="right" vertical="center" wrapText="1"/>
    </xf>
    <xf numFmtId="4" fontId="71" fillId="4" borderId="6" xfId="0" applyNumberFormat="1" applyFont="1" applyFill="1" applyBorder="1" applyAlignment="1" applyProtection="1">
      <alignment horizontal="right" vertical="center" wrapText="1"/>
    </xf>
  </cellXfs>
  <cellStyles count="7">
    <cellStyle name="Čárka" xfId="6" builtinId="3"/>
    <cellStyle name="Hypertextový odkaz" xfId="1" builtinId="8"/>
    <cellStyle name="Normální" xfId="0" builtinId="0"/>
    <cellStyle name="Normální 2" xfId="2"/>
    <cellStyle name="Normální 3" xfId="5"/>
    <cellStyle name="normální_List1" xfId="3"/>
    <cellStyle name="normální_RP - finální verze - rozdělení" xfId="4"/>
  </cellStyles>
  <dxfs count="8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8"/>
        </patternFill>
      </fill>
    </dxf>
    <dxf>
      <fill>
        <patternFill>
          <bgColor rgb="FF6F9AD3"/>
        </patternFill>
      </fill>
    </dxf>
    <dxf>
      <fill>
        <patternFill>
          <bgColor theme="9"/>
        </patternFill>
      </fill>
    </dxf>
    <dxf>
      <fill>
        <patternFill>
          <bgColor rgb="FF34B233"/>
        </patternFill>
      </fill>
    </dxf>
    <dxf>
      <numFmt numFmtId="0" formatCode="General"/>
      <fill>
        <patternFill>
          <bgColor rgb="FF009FD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6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6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FFFFF"/>
      <color rgb="FF6F9AD3"/>
      <color rgb="FF009FDA"/>
      <color rgb="FF34B233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JU">
      <a:dk1>
        <a:srgbClr val="151515"/>
      </a:dk1>
      <a:lt1>
        <a:sysClr val="window" lastClr="FFFFFF"/>
      </a:lt1>
      <a:dk2>
        <a:srgbClr val="E00034"/>
      </a:dk2>
      <a:lt2>
        <a:srgbClr val="D8D8D8"/>
      </a:lt2>
      <a:accent1>
        <a:srgbClr val="E00034"/>
      </a:accent1>
      <a:accent2>
        <a:srgbClr val="E98300"/>
      </a:accent2>
      <a:accent3>
        <a:srgbClr val="007D57"/>
      </a:accent3>
      <a:accent4>
        <a:srgbClr val="9C5FB5"/>
      </a:accent4>
      <a:accent5>
        <a:srgbClr val="5BBBB7"/>
      </a:accent5>
      <a:accent6>
        <a:srgbClr val="D10074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cu.cz/o-univerzite/rozvoj/usr/projektova-podpora/IP/IP_2019-2020/181206_ip19-20_web.xlsx/view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havelkoval@pf.jcu.cz" TargetMode="External"/><Relationship Id="rId13" Type="http://schemas.openxmlformats.org/officeDocument/2006/relationships/hyperlink" Target="mailto:skudej@jcu.cz" TargetMode="External"/><Relationship Id="rId18" Type="http://schemas.openxmlformats.org/officeDocument/2006/relationships/hyperlink" Target="mailto:kpicha@ef.jcu.cz" TargetMode="External"/><Relationship Id="rId26" Type="http://schemas.openxmlformats.org/officeDocument/2006/relationships/hyperlink" Target="mailto:kral@ff.jcu.cz" TargetMode="External"/><Relationship Id="rId3" Type="http://schemas.openxmlformats.org/officeDocument/2006/relationships/hyperlink" Target="mailto:onpesek@ff.jcu.cz" TargetMode="External"/><Relationship Id="rId21" Type="http://schemas.openxmlformats.org/officeDocument/2006/relationships/hyperlink" Target="mailto:betakova@pf.jcu.cz" TargetMode="External"/><Relationship Id="rId7" Type="http://schemas.openxmlformats.org/officeDocument/2006/relationships/hyperlink" Target="mailto:dskalicky@ff.jcu.cz" TargetMode="External"/><Relationship Id="rId12" Type="http://schemas.openxmlformats.org/officeDocument/2006/relationships/hyperlink" Target="mailto:skudej@jcu.cz" TargetMode="External"/><Relationship Id="rId17" Type="http://schemas.openxmlformats.org/officeDocument/2006/relationships/hyperlink" Target="mailto:marusak@zf.jcu.cz" TargetMode="External"/><Relationship Id="rId25" Type="http://schemas.openxmlformats.org/officeDocument/2006/relationships/hyperlink" Target="mailto:hlavacova@tf.jcu.cz" TargetMode="External"/><Relationship Id="rId33" Type="http://schemas.openxmlformats.org/officeDocument/2006/relationships/printerSettings" Target="../printerSettings/printerSettings3.bin"/><Relationship Id="rId2" Type="http://schemas.openxmlformats.org/officeDocument/2006/relationships/hyperlink" Target="mailto:prorektor-zahranici@jcu.cz" TargetMode="External"/><Relationship Id="rId16" Type="http://schemas.openxmlformats.org/officeDocument/2006/relationships/hyperlink" Target="mailto:odvarka@jcu.cz" TargetMode="External"/><Relationship Id="rId20" Type="http://schemas.openxmlformats.org/officeDocument/2006/relationships/hyperlink" Target="mailto:kocour@frov.jcu.cz" TargetMode="External"/><Relationship Id="rId29" Type="http://schemas.openxmlformats.org/officeDocument/2006/relationships/hyperlink" Target="mailto:tothova@zsf.jcu.cz" TargetMode="External"/><Relationship Id="rId1" Type="http://schemas.openxmlformats.org/officeDocument/2006/relationships/hyperlink" Target="mailto:prorektor-zahranici@jcu.cz" TargetMode="External"/><Relationship Id="rId6" Type="http://schemas.openxmlformats.org/officeDocument/2006/relationships/hyperlink" Target="mailto:klufova@ef.jcu.cz" TargetMode="External"/><Relationship Id="rId11" Type="http://schemas.openxmlformats.org/officeDocument/2006/relationships/hyperlink" Target="mailto:skudej@jcu.cz" TargetMode="External"/><Relationship Id="rId24" Type="http://schemas.openxmlformats.org/officeDocument/2006/relationships/hyperlink" Target="mailto:sklement@jcu.cz" TargetMode="External"/><Relationship Id="rId32" Type="http://schemas.openxmlformats.org/officeDocument/2006/relationships/hyperlink" Target="mailto:vzlabek@frov.jcu.cz" TargetMode="External"/><Relationship Id="rId5" Type="http://schemas.openxmlformats.org/officeDocument/2006/relationships/hyperlink" Target="mailto:zimmej00@prf.jcu.cz" TargetMode="External"/><Relationship Id="rId15" Type="http://schemas.openxmlformats.org/officeDocument/2006/relationships/hyperlink" Target="mailto:prorektor-hodnoceni@jcu.cz" TargetMode="External"/><Relationship Id="rId23" Type="http://schemas.openxmlformats.org/officeDocument/2006/relationships/hyperlink" Target="mailto:jersa@centrum.cz" TargetMode="External"/><Relationship Id="rId28" Type="http://schemas.openxmlformats.org/officeDocument/2006/relationships/hyperlink" Target="mailto:vacha@jcu.cz" TargetMode="External"/><Relationship Id="rId10" Type="http://schemas.openxmlformats.org/officeDocument/2006/relationships/hyperlink" Target="mailto:doskocil@zsf.jcu.cz" TargetMode="External"/><Relationship Id="rId19" Type="http://schemas.openxmlformats.org/officeDocument/2006/relationships/hyperlink" Target="mailto:kral@ff.jcu.cz" TargetMode="External"/><Relationship Id="rId31" Type="http://schemas.openxmlformats.org/officeDocument/2006/relationships/hyperlink" Target="mailto:dekan@pf.jcu.cz" TargetMode="External"/><Relationship Id="rId4" Type="http://schemas.openxmlformats.org/officeDocument/2006/relationships/hyperlink" Target="mailto:lnagy@ff.jcu.cz" TargetMode="External"/><Relationship Id="rId9" Type="http://schemas.openxmlformats.org/officeDocument/2006/relationships/hyperlink" Target="mailto:machulovah@tf.jcu.cz" TargetMode="External"/><Relationship Id="rId14" Type="http://schemas.openxmlformats.org/officeDocument/2006/relationships/hyperlink" Target="mailto:skudej@jcu.cz" TargetMode="External"/><Relationship Id="rId22" Type="http://schemas.openxmlformats.org/officeDocument/2006/relationships/hyperlink" Target="mailto:murad@pf.jcu.cz" TargetMode="External"/><Relationship Id="rId27" Type="http://schemas.openxmlformats.org/officeDocument/2006/relationships/hyperlink" Target="mailto:papousek@ff.jcu.cz" TargetMode="External"/><Relationship Id="rId30" Type="http://schemas.openxmlformats.org/officeDocument/2006/relationships/hyperlink" Target="mailto:tothova@zsf.jcu.cz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fzolzer@zsf.jcu.cz" TargetMode="External"/><Relationship Id="rId3" Type="http://schemas.openxmlformats.org/officeDocument/2006/relationships/hyperlink" Target="mailto:kral@ff.jcu.cz" TargetMode="External"/><Relationship Id="rId7" Type="http://schemas.openxmlformats.org/officeDocument/2006/relationships/hyperlink" Target="mailto:konvalina@zf.jcu.cz" TargetMode="External"/><Relationship Id="rId2" Type="http://schemas.openxmlformats.org/officeDocument/2006/relationships/hyperlink" Target="mailto:kpicha@ef.jcu.cz" TargetMode="External"/><Relationship Id="rId1" Type="http://schemas.openxmlformats.org/officeDocument/2006/relationships/hyperlink" Target="mailto:prorektor-zahranici@jcu.cz" TargetMode="External"/><Relationship Id="rId6" Type="http://schemas.openxmlformats.org/officeDocument/2006/relationships/hyperlink" Target="mailto:majka@prf.jcu.cz" TargetMode="External"/><Relationship Id="rId5" Type="http://schemas.openxmlformats.org/officeDocument/2006/relationships/hyperlink" Target="mailto:betakova@pf.jcu.cz" TargetMode="External"/><Relationship Id="rId4" Type="http://schemas.openxmlformats.org/officeDocument/2006/relationships/hyperlink" Target="mailto:vzlabek@frov.jcu.cz" TargetMode="External"/><Relationship Id="rId9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BF192"/>
  <sheetViews>
    <sheetView tabSelected="1" view="pageBreakPreview" zoomScale="85" zoomScaleNormal="85" zoomScaleSheetLayoutView="85" zoomScalePageLayoutView="70" workbookViewId="0">
      <selection activeCell="R4" sqref="R4"/>
    </sheetView>
  </sheetViews>
  <sheetFormatPr defaultColWidth="9.140625" defaultRowHeight="13.5" x14ac:dyDescent="0.25"/>
  <cols>
    <col min="1" max="1" width="2.28515625" style="2" customWidth="1"/>
    <col min="2" max="2" width="27.5703125" style="1" customWidth="1"/>
    <col min="3" max="20" width="7.140625" style="1" customWidth="1"/>
    <col min="21" max="21" width="2.28515625" style="2" customWidth="1"/>
    <col min="22" max="24" width="8.85546875" style="1" customWidth="1"/>
    <col min="25" max="34" width="7.140625" style="1" customWidth="1"/>
    <col min="35" max="35" width="23.5703125" style="1" customWidth="1"/>
    <col min="36" max="39" width="5.85546875" style="1" customWidth="1"/>
    <col min="40" max="40" width="49.7109375" style="1" customWidth="1"/>
    <col min="41" max="41" width="25" style="1" customWidth="1"/>
    <col min="42" max="42" width="14.42578125" style="6" customWidth="1"/>
    <col min="43" max="43" width="12" style="1" customWidth="1"/>
    <col min="44" max="44" width="13" style="1" customWidth="1"/>
    <col min="45" max="45" width="12.28515625" style="1" customWidth="1"/>
    <col min="46" max="46" width="13" style="1" customWidth="1"/>
    <col min="47" max="47" width="11.42578125" style="1" customWidth="1"/>
    <col min="48" max="48" width="27.140625" style="1" customWidth="1"/>
    <col min="49" max="49" width="87.85546875" style="1" customWidth="1"/>
    <col min="50" max="50" width="5.85546875" style="1" customWidth="1"/>
    <col min="51" max="58" width="9.140625" style="1" customWidth="1"/>
    <col min="59" max="16384" width="9.140625" style="1"/>
  </cols>
  <sheetData>
    <row r="1" spans="2:20" ht="32.25" customHeight="1" x14ac:dyDescent="0.25">
      <c r="B1" s="287" t="s">
        <v>114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8"/>
    </row>
    <row r="2" spans="2:20" ht="13.5" customHeight="1" x14ac:dyDescent="0.25">
      <c r="B2" s="291" t="s">
        <v>153</v>
      </c>
      <c r="C2" s="291"/>
      <c r="D2" s="291"/>
      <c r="E2" s="291"/>
      <c r="F2" s="291"/>
      <c r="G2" s="291"/>
      <c r="H2" s="9"/>
      <c r="I2" s="7"/>
      <c r="J2" s="9"/>
      <c r="K2" s="7"/>
      <c r="L2" s="9"/>
      <c r="M2" s="292"/>
      <c r="N2" s="292"/>
      <c r="O2" s="292"/>
      <c r="P2" s="10"/>
      <c r="Q2" s="3"/>
      <c r="R2" s="3"/>
      <c r="S2" s="3"/>
      <c r="T2" s="3"/>
    </row>
    <row r="3" spans="2:20" ht="13.5" customHeight="1" thickBot="1" x14ac:dyDescent="0.3">
      <c r="B3" s="291" t="s">
        <v>20</v>
      </c>
      <c r="C3" s="291"/>
      <c r="D3" s="291"/>
      <c r="E3" s="291"/>
      <c r="F3" s="291"/>
      <c r="G3" s="291"/>
      <c r="H3" s="9"/>
      <c r="I3" s="7"/>
      <c r="J3" s="9"/>
      <c r="K3" s="7"/>
      <c r="L3" s="9"/>
      <c r="M3" s="7"/>
      <c r="N3" s="9"/>
      <c r="O3" s="7"/>
      <c r="P3" s="9"/>
      <c r="Q3" s="7"/>
      <c r="R3" s="9"/>
      <c r="S3" s="7"/>
      <c r="T3" s="9"/>
    </row>
    <row r="4" spans="2:20" ht="24" customHeight="1" thickTop="1" thickBot="1" x14ac:dyDescent="0.3">
      <c r="B4" s="2"/>
      <c r="C4" s="2"/>
      <c r="D4" s="2"/>
      <c r="E4" s="2"/>
      <c r="F4" s="2"/>
      <c r="G4" s="2"/>
      <c r="H4" s="2"/>
      <c r="I4" s="2"/>
      <c r="J4" s="302" t="s">
        <v>60</v>
      </c>
      <c r="K4" s="302"/>
      <c r="L4" s="302"/>
      <c r="M4" s="302"/>
      <c r="N4" s="302"/>
      <c r="O4" s="302"/>
      <c r="P4" s="300" t="s">
        <v>57</v>
      </c>
      <c r="Q4" s="301"/>
      <c r="R4" s="36"/>
      <c r="S4" s="308" t="s">
        <v>78</v>
      </c>
      <c r="T4" s="308"/>
    </row>
    <row r="5" spans="2:20" ht="23.25" customHeight="1" thickTop="1" x14ac:dyDescent="0.25">
      <c r="B5" s="4"/>
      <c r="C5" s="4"/>
      <c r="D5" s="4"/>
      <c r="E5" s="264" t="s">
        <v>77</v>
      </c>
      <c r="F5" s="264"/>
      <c r="G5" s="307" t="s">
        <v>665</v>
      </c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</row>
    <row r="6" spans="2:20" ht="15.75" thickBot="1" x14ac:dyDescent="0.3">
      <c r="B6" s="293" t="s">
        <v>116</v>
      </c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7"/>
    </row>
    <row r="7" spans="2:20" ht="23.25" customHeight="1" thickTop="1" x14ac:dyDescent="0.25">
      <c r="B7" s="26" t="s">
        <v>115</v>
      </c>
      <c r="C7" s="416"/>
      <c r="D7" s="417"/>
      <c r="E7" s="417"/>
      <c r="F7" s="418"/>
      <c r="G7" s="166" t="s">
        <v>242</v>
      </c>
      <c r="H7" s="167"/>
      <c r="I7" s="167"/>
      <c r="J7" s="419" t="e">
        <f>VLOOKUP(C7,'DATA ZDROJ'!AL3:AN5,2,0)</f>
        <v>#N/A</v>
      </c>
      <c r="K7" s="419"/>
      <c r="L7" s="419"/>
      <c r="M7" s="419"/>
      <c r="N7" s="420"/>
      <c r="O7" s="415" t="s">
        <v>117</v>
      </c>
      <c r="P7" s="415"/>
      <c r="Q7" s="415"/>
      <c r="R7" s="415"/>
      <c r="S7" s="309" t="e">
        <f>VLOOKUP(C7,'DATA ZDROJ'!AL3:AN5,3,0)</f>
        <v>#N/A</v>
      </c>
      <c r="T7" s="310"/>
    </row>
    <row r="8" spans="2:20" ht="25.5" customHeight="1" thickBot="1" x14ac:dyDescent="0.3">
      <c r="B8" s="306" t="s">
        <v>21</v>
      </c>
      <c r="C8" s="306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</row>
    <row r="9" spans="2:20" ht="16.5" customHeight="1" thickTop="1" x14ac:dyDescent="0.25">
      <c r="B9" s="30" t="s">
        <v>245</v>
      </c>
      <c r="C9" s="271" t="e">
        <f>VLOOKUP(VLOOKUP($R$4,'DATA ZDROJ'!B3:Y40,2,0),'DATA ZDROJ'!AI3:AJ8,2,0)</f>
        <v>#N/A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35" t="e">
        <f>VLOOKUP(VLOOKUP($R$4,'DATA ZDROJ'!B3:Y30,2,0),'DATA ZDROJ'!AI3:AJ8,1,0)</f>
        <v>#N/A</v>
      </c>
    </row>
    <row r="10" spans="2:20" ht="36" customHeight="1" thickBot="1" x14ac:dyDescent="0.3">
      <c r="B10" s="31" t="s">
        <v>58</v>
      </c>
      <c r="C10" s="303" t="e">
        <f>VLOOKUP($R$4,'DATA ZDROJ'!B3:Y40,5,0)</f>
        <v>#N/A</v>
      </c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5"/>
    </row>
    <row r="11" spans="2:20" ht="26.25" customHeight="1" thickTop="1" x14ac:dyDescent="0.25">
      <c r="B11" s="265" t="s">
        <v>689</v>
      </c>
      <c r="C11" s="266"/>
      <c r="D11" s="266"/>
      <c r="E11" s="266"/>
      <c r="F11" s="267"/>
      <c r="G11" s="340" t="s">
        <v>663</v>
      </c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2"/>
    </row>
    <row r="12" spans="2:20" ht="16.5" customHeight="1" x14ac:dyDescent="0.25">
      <c r="B12" s="268" t="s">
        <v>22</v>
      </c>
      <c r="C12" s="269"/>
      <c r="D12" s="269"/>
      <c r="E12" s="269"/>
      <c r="F12" s="270"/>
      <c r="G12" s="317" t="e">
        <f>VLOOKUP($R$4,'DATA ZDROJ'!B3:Y40,4,0)</f>
        <v>#N/A</v>
      </c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9"/>
    </row>
    <row r="13" spans="2:20" ht="20.25" customHeight="1" x14ac:dyDescent="0.25">
      <c r="B13" s="314" t="s">
        <v>8</v>
      </c>
      <c r="C13" s="297" t="s">
        <v>23</v>
      </c>
      <c r="D13" s="298"/>
      <c r="E13" s="298"/>
      <c r="F13" s="299"/>
      <c r="G13" s="311" t="e">
        <f>VLOOKUP($R$4,'DATA ZDROJ'!B3:Y40,6,0)</f>
        <v>#N/A</v>
      </c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3"/>
    </row>
    <row r="14" spans="2:20" ht="17.25" customHeight="1" x14ac:dyDescent="0.25">
      <c r="B14" s="314"/>
      <c r="C14" s="297" t="s">
        <v>24</v>
      </c>
      <c r="D14" s="298"/>
      <c r="E14" s="298"/>
      <c r="F14" s="299"/>
      <c r="G14" s="311" t="e">
        <f>VLOOKUP($R$4,'DATA ZDROJ'!B3:Y40,7,0)</f>
        <v>#N/A</v>
      </c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3"/>
    </row>
    <row r="15" spans="2:20" ht="17.25" customHeight="1" x14ac:dyDescent="0.25">
      <c r="B15" s="314"/>
      <c r="C15" s="297" t="s">
        <v>25</v>
      </c>
      <c r="D15" s="298"/>
      <c r="E15" s="298"/>
      <c r="F15" s="299"/>
      <c r="G15" s="311" t="e">
        <f>VLOOKUP($R$4,'DATA ZDROJ'!B3:Y40,8,0)</f>
        <v>#N/A</v>
      </c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3"/>
    </row>
    <row r="16" spans="2:20" x14ac:dyDescent="0.25">
      <c r="B16" s="28"/>
      <c r="C16" s="29"/>
      <c r="D16" s="29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343"/>
      <c r="T16" s="343"/>
    </row>
    <row r="17" spans="2:21" ht="18.75" customHeight="1" thickBot="1" x14ac:dyDescent="0.3">
      <c r="B17" s="232" t="s">
        <v>26</v>
      </c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4"/>
    </row>
    <row r="18" spans="2:21" ht="21.75" customHeight="1" thickTop="1" x14ac:dyDescent="0.25">
      <c r="B18" s="288" t="s">
        <v>662</v>
      </c>
      <c r="C18" s="315" t="s">
        <v>27</v>
      </c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6"/>
    </row>
    <row r="19" spans="2:21" ht="21.75" customHeight="1" x14ac:dyDescent="0.25">
      <c r="B19" s="289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9"/>
    </row>
    <row r="20" spans="2:21" ht="21.75" customHeight="1" x14ac:dyDescent="0.25">
      <c r="B20" s="289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9"/>
    </row>
    <row r="21" spans="2:21" ht="21.75" customHeight="1" x14ac:dyDescent="0.25">
      <c r="B21" s="289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9"/>
    </row>
    <row r="22" spans="2:21" ht="21.75" customHeight="1" x14ac:dyDescent="0.25">
      <c r="B22" s="289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9"/>
    </row>
    <row r="23" spans="2:21" ht="21.75" customHeight="1" x14ac:dyDescent="0.25">
      <c r="B23" s="289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9"/>
    </row>
    <row r="24" spans="2:21" ht="21.75" customHeight="1" x14ac:dyDescent="0.25">
      <c r="B24" s="289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9"/>
    </row>
    <row r="25" spans="2:21" ht="21.75" customHeight="1" x14ac:dyDescent="0.25">
      <c r="B25" s="289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9"/>
    </row>
    <row r="26" spans="2:21" ht="21.75" customHeight="1" x14ac:dyDescent="0.25">
      <c r="B26" s="289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9"/>
    </row>
    <row r="27" spans="2:21" ht="21.75" customHeight="1" x14ac:dyDescent="0.25">
      <c r="B27" s="289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9"/>
    </row>
    <row r="28" spans="2:21" x14ac:dyDescent="0.25">
      <c r="B28" s="268" t="s">
        <v>28</v>
      </c>
      <c r="C28" s="334" t="s">
        <v>685</v>
      </c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5"/>
    </row>
    <row r="29" spans="2:21" ht="47.25" customHeight="1" x14ac:dyDescent="0.25">
      <c r="B29" s="268"/>
      <c r="C29" s="56" t="s">
        <v>165</v>
      </c>
      <c r="D29" s="421" t="s">
        <v>29</v>
      </c>
      <c r="E29" s="422"/>
      <c r="F29" s="422"/>
      <c r="G29" s="423"/>
      <c r="H29" s="56" t="s">
        <v>666</v>
      </c>
      <c r="I29" s="56" t="s">
        <v>154</v>
      </c>
      <c r="J29" s="56" t="s">
        <v>155</v>
      </c>
      <c r="K29" s="56" t="s">
        <v>156</v>
      </c>
      <c r="L29" s="56" t="s">
        <v>157</v>
      </c>
      <c r="M29" s="432" t="s">
        <v>611</v>
      </c>
      <c r="N29" s="433"/>
      <c r="O29" s="145" t="s">
        <v>30</v>
      </c>
      <c r="P29" s="146"/>
      <c r="Q29" s="146"/>
      <c r="R29" s="146"/>
      <c r="S29" s="146"/>
      <c r="T29" s="147"/>
      <c r="U29" s="60"/>
    </row>
    <row r="30" spans="2:21" ht="45.75" customHeight="1" x14ac:dyDescent="0.25">
      <c r="B30" s="268"/>
      <c r="C30" s="115" t="e">
        <f>IF(VLOOKUP($R$4,'DATA ZDROJ'!$B$3:$AF$40,28,0)=0,"",VLOOKUP($R$4,'DATA ZDROJ'!$B$3:$AF$40,28,0))</f>
        <v>#N/A</v>
      </c>
      <c r="D30" s="424" t="e">
        <f>IF(C30="","",VLOOKUP(C30,'DATA ZDROJ MI'!$B$3:$DR$41,3,0))</f>
        <v>#N/A</v>
      </c>
      <c r="E30" s="425"/>
      <c r="F30" s="425"/>
      <c r="G30" s="426"/>
      <c r="H30" s="168" t="e">
        <f>IF($C30="","",VLOOKUP($C30,'DATA ZDROJ MI'!$B$5:$DR$41,HLOOKUP($R$4,'DATA ZDROJ MI'!$I$3:$AT$4,2,0),0))</f>
        <v>#N/A</v>
      </c>
      <c r="I30" s="168" t="e">
        <f>IF($C30="","",VLOOKUP($C30,'DATA ZDROJ MI'!$B$5:$DR$41,HLOOKUP($R$4,'DATA ZDROJ MI'!$AU$3:$CF$4,2,0),0))</f>
        <v>#N/A</v>
      </c>
      <c r="J30" s="168" t="e">
        <f>IF($C30="","",VLOOKUP($C30,'DATA ZDROJ MI'!$B$5:$DR$41,HLOOKUP($R$4,'DATA ZDROJ MI'!$CG$3:$DR$4,2,0),0))</f>
        <v>#N/A</v>
      </c>
      <c r="K30" s="57"/>
      <c r="L30" s="57"/>
      <c r="M30" s="434" t="e">
        <f>IF(C30="","",VLOOKUP($C30,'DATA ZDROJ MI'!$B$5:$E$41,4,0))</f>
        <v>#N/A</v>
      </c>
      <c r="N30" s="435"/>
      <c r="O30" s="429"/>
      <c r="P30" s="430"/>
      <c r="Q30" s="430"/>
      <c r="R30" s="430"/>
      <c r="S30" s="430"/>
      <c r="T30" s="431"/>
    </row>
    <row r="31" spans="2:21" ht="45.75" customHeight="1" x14ac:dyDescent="0.25">
      <c r="B31" s="268"/>
      <c r="C31" s="115" t="e">
        <f>IF(VLOOKUP($R$4,'DATA ZDROJ'!$B$3:$AF$40,29,0)=0,"",VLOOKUP($R$4,'DATA ZDROJ'!$B$3:$AF$40,29,0))</f>
        <v>#N/A</v>
      </c>
      <c r="D31" s="424" t="e">
        <f>IF(C31="","",VLOOKUP(C31,'DATA ZDROJ MI'!$B$3:$DR$41,3,0))</f>
        <v>#N/A</v>
      </c>
      <c r="E31" s="425"/>
      <c r="F31" s="425"/>
      <c r="G31" s="426"/>
      <c r="H31" s="168" t="e">
        <f>IF($C31="","",VLOOKUP($C31,'DATA ZDROJ MI'!$B$5:$DR$41,HLOOKUP($R$4,'DATA ZDROJ MI'!$I$3:$AT$4,2,0),0))</f>
        <v>#N/A</v>
      </c>
      <c r="I31" s="168" t="e">
        <f>IF($C31="","",VLOOKUP($C31,'DATA ZDROJ MI'!$B$5:$DR$41,HLOOKUP($R$4,'DATA ZDROJ MI'!$AU$3:$CF$4,2,0),0))</f>
        <v>#N/A</v>
      </c>
      <c r="J31" s="168" t="e">
        <f>IF($C31="","",VLOOKUP($C31,'DATA ZDROJ MI'!$B$5:$DR$41,HLOOKUP($R$4,'DATA ZDROJ MI'!$CG$3:$DR$4,2,0),0))</f>
        <v>#N/A</v>
      </c>
      <c r="K31" s="57"/>
      <c r="L31" s="57"/>
      <c r="M31" s="434" t="e">
        <f>IF(C31="","",VLOOKUP($C31,'DATA ZDROJ MI'!$B$5:$E$41,4,0))</f>
        <v>#N/A</v>
      </c>
      <c r="N31" s="435"/>
      <c r="O31" s="429"/>
      <c r="P31" s="430"/>
      <c r="Q31" s="430"/>
      <c r="R31" s="430"/>
      <c r="S31" s="430"/>
      <c r="T31" s="431"/>
    </row>
    <row r="32" spans="2:21" ht="45.75" customHeight="1" x14ac:dyDescent="0.25">
      <c r="B32" s="268"/>
      <c r="C32" s="115" t="e">
        <f>IF(VLOOKUP($R$4,'DATA ZDROJ'!$B$3:$AF$40,30,0)=0,"",VLOOKUP($R$4,'DATA ZDROJ'!$B$3:$AF$40,30,0))</f>
        <v>#N/A</v>
      </c>
      <c r="D32" s="424" t="e">
        <f>IF(C32="","",VLOOKUP(C32,'DATA ZDROJ MI'!$B$3:$DR$41,3,0))</f>
        <v>#N/A</v>
      </c>
      <c r="E32" s="425"/>
      <c r="F32" s="425"/>
      <c r="G32" s="426"/>
      <c r="H32" s="168" t="e">
        <f>IF($C32="","",VLOOKUP($C32,'DATA ZDROJ MI'!$B$5:$DR$41,HLOOKUP($R$4,'DATA ZDROJ MI'!$I$3:$AT$4,2,0),0))</f>
        <v>#N/A</v>
      </c>
      <c r="I32" s="168" t="e">
        <f>IF($C32="","",VLOOKUP($C32,'DATA ZDROJ MI'!$B$5:$DR$41,HLOOKUP($R$4,'DATA ZDROJ MI'!$AU$3:$CF$4,2,0),0))</f>
        <v>#N/A</v>
      </c>
      <c r="J32" s="168" t="e">
        <f>IF($C32="","",VLOOKUP($C32,'DATA ZDROJ MI'!$B$5:$DR$41,HLOOKUP($R$4,'DATA ZDROJ MI'!$CG$3:$DR$4,2,0),0))</f>
        <v>#N/A</v>
      </c>
      <c r="K32" s="57"/>
      <c r="L32" s="57"/>
      <c r="M32" s="434" t="e">
        <f>IF(C32="","",VLOOKUP($C32,'DATA ZDROJ MI'!$B$5:$E$41,4,0))</f>
        <v>#N/A</v>
      </c>
      <c r="N32" s="435"/>
      <c r="O32" s="429"/>
      <c r="P32" s="430"/>
      <c r="Q32" s="430"/>
      <c r="R32" s="430"/>
      <c r="S32" s="430"/>
      <c r="T32" s="431"/>
    </row>
    <row r="33" spans="1:42" ht="45.75" customHeight="1" x14ac:dyDescent="0.25">
      <c r="B33" s="268"/>
      <c r="C33" s="115" t="e">
        <f>IF(VLOOKUP($R$4,'DATA ZDROJ'!$B$3:$AF$40,31,0)=0,"",VLOOKUP($R$4,'DATA ZDROJ'!$B$3:$AF$40,31,0))</f>
        <v>#N/A</v>
      </c>
      <c r="D33" s="424" t="e">
        <f>IF(C33="","",VLOOKUP(C33,'DATA ZDROJ MI'!$B$3:$DR$41,3,0))</f>
        <v>#N/A</v>
      </c>
      <c r="E33" s="425"/>
      <c r="F33" s="425"/>
      <c r="G33" s="426"/>
      <c r="H33" s="168" t="e">
        <f>IF($C33="","",VLOOKUP($C33,'DATA ZDROJ MI'!$B$5:$DR$41,HLOOKUP($R$4,'DATA ZDROJ MI'!$I$3:$AT$4,2,0),0))</f>
        <v>#N/A</v>
      </c>
      <c r="I33" s="168" t="e">
        <f>IF($C33="","",VLOOKUP($C33,'DATA ZDROJ MI'!$B$5:$DR$41,HLOOKUP($R$4,'DATA ZDROJ MI'!$AU$3:$CF$4,2,0),0))</f>
        <v>#N/A</v>
      </c>
      <c r="J33" s="168" t="e">
        <f>IF($C33="","",VLOOKUP($C33,'DATA ZDROJ MI'!$B$5:$DR$41,HLOOKUP($R$4,'DATA ZDROJ MI'!$CG$3:$DR$4,2,0),0))</f>
        <v>#N/A</v>
      </c>
      <c r="K33" s="57"/>
      <c r="L33" s="57"/>
      <c r="M33" s="434" t="e">
        <f>IF(C33="","",VLOOKUP($C33,'DATA ZDROJ MI'!$B$5:$E$41,4,0))</f>
        <v>#N/A</v>
      </c>
      <c r="N33" s="435"/>
      <c r="O33" s="429"/>
      <c r="P33" s="430"/>
      <c r="Q33" s="430"/>
      <c r="R33" s="430"/>
      <c r="S33" s="430"/>
      <c r="T33" s="431"/>
    </row>
    <row r="34" spans="1:42" ht="24" customHeight="1" x14ac:dyDescent="0.25">
      <c r="B34" s="268" t="s">
        <v>31</v>
      </c>
      <c r="C34" s="344" t="s">
        <v>615</v>
      </c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5"/>
    </row>
    <row r="35" spans="1:42" ht="15" customHeight="1" x14ac:dyDescent="0.25">
      <c r="B35" s="268"/>
      <c r="C35" s="15" t="s">
        <v>32</v>
      </c>
      <c r="D35" s="336" t="s">
        <v>33</v>
      </c>
      <c r="E35" s="336"/>
      <c r="F35" s="336"/>
      <c r="G35" s="336"/>
      <c r="H35" s="336"/>
      <c r="I35" s="336"/>
      <c r="J35" s="336"/>
      <c r="K35" s="337" t="s">
        <v>128</v>
      </c>
      <c r="L35" s="338"/>
      <c r="M35" s="337" t="s">
        <v>34</v>
      </c>
      <c r="N35" s="346"/>
      <c r="O35" s="346"/>
      <c r="P35" s="346"/>
      <c r="Q35" s="346"/>
      <c r="R35" s="346"/>
      <c r="S35" s="346"/>
      <c r="T35" s="338"/>
    </row>
    <row r="36" spans="1:42" ht="39.75" customHeight="1" x14ac:dyDescent="0.25">
      <c r="B36" s="268"/>
      <c r="C36" s="16">
        <v>1</v>
      </c>
      <c r="D36" s="296"/>
      <c r="E36" s="296"/>
      <c r="F36" s="296"/>
      <c r="G36" s="296"/>
      <c r="H36" s="296"/>
      <c r="I36" s="296"/>
      <c r="J36" s="296"/>
      <c r="K36" s="294"/>
      <c r="L36" s="295"/>
      <c r="M36" s="282"/>
      <c r="N36" s="283"/>
      <c r="O36" s="283"/>
      <c r="P36" s="283"/>
      <c r="Q36" s="283"/>
      <c r="R36" s="283"/>
      <c r="S36" s="283"/>
      <c r="T36" s="284"/>
    </row>
    <row r="37" spans="1:42" ht="39.75" customHeight="1" x14ac:dyDescent="0.25">
      <c r="B37" s="268"/>
      <c r="C37" s="16">
        <v>2</v>
      </c>
      <c r="D37" s="296"/>
      <c r="E37" s="296"/>
      <c r="F37" s="296"/>
      <c r="G37" s="296"/>
      <c r="H37" s="296"/>
      <c r="I37" s="296"/>
      <c r="J37" s="296"/>
      <c r="K37" s="294"/>
      <c r="L37" s="295"/>
      <c r="M37" s="282"/>
      <c r="N37" s="283"/>
      <c r="O37" s="283"/>
      <c r="P37" s="283"/>
      <c r="Q37" s="283"/>
      <c r="R37" s="283"/>
      <c r="S37" s="283"/>
      <c r="T37" s="284"/>
    </row>
    <row r="38" spans="1:42" ht="39.75" customHeight="1" x14ac:dyDescent="0.25">
      <c r="B38" s="268"/>
      <c r="C38" s="16">
        <v>3</v>
      </c>
      <c r="D38" s="296"/>
      <c r="E38" s="296"/>
      <c r="F38" s="296"/>
      <c r="G38" s="296"/>
      <c r="H38" s="296"/>
      <c r="I38" s="296"/>
      <c r="J38" s="296"/>
      <c r="K38" s="294"/>
      <c r="L38" s="295"/>
      <c r="M38" s="282"/>
      <c r="N38" s="283"/>
      <c r="O38" s="283"/>
      <c r="P38" s="283"/>
      <c r="Q38" s="283"/>
      <c r="R38" s="283"/>
      <c r="S38" s="283"/>
      <c r="T38" s="284"/>
    </row>
    <row r="39" spans="1:42" ht="39.75" customHeight="1" x14ac:dyDescent="0.25">
      <c r="B39" s="268"/>
      <c r="C39" s="16">
        <v>4</v>
      </c>
      <c r="D39" s="296"/>
      <c r="E39" s="296"/>
      <c r="F39" s="296"/>
      <c r="G39" s="296"/>
      <c r="H39" s="296"/>
      <c r="I39" s="296"/>
      <c r="J39" s="296"/>
      <c r="K39" s="294"/>
      <c r="L39" s="295"/>
      <c r="M39" s="282"/>
      <c r="N39" s="283"/>
      <c r="O39" s="283"/>
      <c r="P39" s="283"/>
      <c r="Q39" s="283"/>
      <c r="R39" s="283"/>
      <c r="S39" s="283"/>
      <c r="T39" s="284"/>
    </row>
    <row r="40" spans="1:42" ht="39.75" customHeight="1" x14ac:dyDescent="0.25">
      <c r="B40" s="268"/>
      <c r="C40" s="16">
        <v>5</v>
      </c>
      <c r="D40" s="296"/>
      <c r="E40" s="296"/>
      <c r="F40" s="296"/>
      <c r="G40" s="296"/>
      <c r="H40" s="296"/>
      <c r="I40" s="296"/>
      <c r="J40" s="296"/>
      <c r="K40" s="294"/>
      <c r="L40" s="295"/>
      <c r="M40" s="282"/>
      <c r="N40" s="283"/>
      <c r="O40" s="283"/>
      <c r="P40" s="283"/>
      <c r="Q40" s="283"/>
      <c r="R40" s="283"/>
      <c r="S40" s="283"/>
      <c r="T40" s="284"/>
    </row>
    <row r="41" spans="1:42" ht="39.75" customHeight="1" x14ac:dyDescent="0.25">
      <c r="B41" s="268"/>
      <c r="C41" s="16">
        <v>6</v>
      </c>
      <c r="D41" s="296"/>
      <c r="E41" s="296"/>
      <c r="F41" s="296"/>
      <c r="G41" s="296"/>
      <c r="H41" s="296"/>
      <c r="I41" s="296"/>
      <c r="J41" s="296"/>
      <c r="K41" s="294"/>
      <c r="L41" s="295"/>
      <c r="M41" s="282"/>
      <c r="N41" s="283"/>
      <c r="O41" s="283"/>
      <c r="P41" s="283"/>
      <c r="Q41" s="283"/>
      <c r="R41" s="283"/>
      <c r="S41" s="283"/>
      <c r="T41" s="284"/>
    </row>
    <row r="42" spans="1:42" ht="39.75" customHeight="1" x14ac:dyDescent="0.25">
      <c r="B42" s="268"/>
      <c r="C42" s="16">
        <v>7</v>
      </c>
      <c r="D42" s="296"/>
      <c r="E42" s="296"/>
      <c r="F42" s="296"/>
      <c r="G42" s="296"/>
      <c r="H42" s="296"/>
      <c r="I42" s="296"/>
      <c r="J42" s="296"/>
      <c r="K42" s="294"/>
      <c r="L42" s="295"/>
      <c r="M42" s="282"/>
      <c r="N42" s="283"/>
      <c r="O42" s="283"/>
      <c r="P42" s="283"/>
      <c r="Q42" s="283"/>
      <c r="R42" s="283"/>
      <c r="S42" s="283"/>
      <c r="T42" s="284"/>
    </row>
    <row r="43" spans="1:42" ht="39.75" customHeight="1" x14ac:dyDescent="0.25">
      <c r="B43" s="268"/>
      <c r="C43" s="16">
        <v>8</v>
      </c>
      <c r="D43" s="296"/>
      <c r="E43" s="296"/>
      <c r="F43" s="296"/>
      <c r="G43" s="296"/>
      <c r="H43" s="296"/>
      <c r="I43" s="296"/>
      <c r="J43" s="296"/>
      <c r="K43" s="294"/>
      <c r="L43" s="295"/>
      <c r="M43" s="282"/>
      <c r="N43" s="283"/>
      <c r="O43" s="283"/>
      <c r="P43" s="283"/>
      <c r="Q43" s="283"/>
      <c r="R43" s="283"/>
      <c r="S43" s="283"/>
      <c r="T43" s="284"/>
    </row>
    <row r="44" spans="1:42" ht="11.25" customHeight="1" x14ac:dyDescent="0.25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</row>
    <row r="45" spans="1:42" ht="15.75" customHeight="1" thickBot="1" x14ac:dyDescent="0.3">
      <c r="B45" s="232" t="s">
        <v>113</v>
      </c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4"/>
    </row>
    <row r="46" spans="1:42" ht="15.75" customHeight="1" thickTop="1" x14ac:dyDescent="0.25">
      <c r="B46" s="348" t="s">
        <v>364</v>
      </c>
      <c r="C46" s="348"/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8"/>
      <c r="Q46" s="348"/>
      <c r="R46" s="348"/>
      <c r="S46" s="348"/>
      <c r="T46" s="348"/>
    </row>
    <row r="47" spans="1:42" s="12" customFormat="1" ht="13.5" customHeight="1" x14ac:dyDescent="0.2">
      <c r="A47" s="11"/>
      <c r="B47" s="349" t="s">
        <v>3</v>
      </c>
      <c r="C47" s="351" t="s">
        <v>366</v>
      </c>
      <c r="D47" s="351"/>
      <c r="E47" s="351"/>
      <c r="F47" s="351"/>
      <c r="G47" s="351"/>
      <c r="H47" s="351"/>
      <c r="I47" s="351" t="s">
        <v>704</v>
      </c>
      <c r="J47" s="351"/>
      <c r="K47" s="351"/>
      <c r="L47" s="351"/>
      <c r="M47" s="351"/>
      <c r="N47" s="351"/>
      <c r="O47" s="351" t="s">
        <v>367</v>
      </c>
      <c r="P47" s="351"/>
      <c r="Q47" s="351"/>
      <c r="R47" s="351"/>
      <c r="S47" s="351"/>
      <c r="T47" s="351"/>
      <c r="U47" s="11"/>
      <c r="AP47" s="13"/>
    </row>
    <row r="48" spans="1:42" s="12" customFormat="1" ht="11.25" customHeight="1" x14ac:dyDescent="0.2">
      <c r="A48" s="11"/>
      <c r="B48" s="349"/>
      <c r="C48" s="224">
        <v>2019</v>
      </c>
      <c r="D48" s="224"/>
      <c r="E48" s="224">
        <v>2020</v>
      </c>
      <c r="F48" s="224"/>
      <c r="G48" s="224" t="s">
        <v>365</v>
      </c>
      <c r="H48" s="224"/>
      <c r="I48" s="224">
        <v>2018</v>
      </c>
      <c r="J48" s="224"/>
      <c r="K48" s="224">
        <v>2019</v>
      </c>
      <c r="L48" s="224"/>
      <c r="M48" s="224" t="s">
        <v>365</v>
      </c>
      <c r="N48" s="224"/>
      <c r="O48" s="224">
        <v>2019</v>
      </c>
      <c r="P48" s="224"/>
      <c r="Q48" s="224">
        <v>2020</v>
      </c>
      <c r="R48" s="224"/>
      <c r="S48" s="224" t="s">
        <v>365</v>
      </c>
      <c r="T48" s="224"/>
      <c r="U48" s="11"/>
      <c r="AP48" s="13"/>
    </row>
    <row r="49" spans="1:42" ht="13.5" customHeight="1" x14ac:dyDescent="0.25">
      <c r="B49" s="61" t="s">
        <v>64</v>
      </c>
      <c r="C49" s="333" t="e">
        <f>SUM(C50)</f>
        <v>#N/A</v>
      </c>
      <c r="D49" s="333"/>
      <c r="E49" s="333" t="e">
        <f>SUM(E50)</f>
        <v>#N/A</v>
      </c>
      <c r="F49" s="333"/>
      <c r="G49" s="323" t="e">
        <f>SUM(G50)</f>
        <v>#N/A</v>
      </c>
      <c r="H49" s="323"/>
      <c r="I49" s="333">
        <f>SUM(I50)</f>
        <v>0</v>
      </c>
      <c r="J49" s="333"/>
      <c r="K49" s="333">
        <f>SUM(K50)</f>
        <v>0</v>
      </c>
      <c r="L49" s="333"/>
      <c r="M49" s="323">
        <f>SUM(M50)</f>
        <v>0</v>
      </c>
      <c r="N49" s="323"/>
      <c r="O49" s="322" t="e">
        <f>SUM(O50)</f>
        <v>#N/A</v>
      </c>
      <c r="P49" s="322"/>
      <c r="Q49" s="322" t="e">
        <f>SUM(Q50)</f>
        <v>#N/A</v>
      </c>
      <c r="R49" s="322"/>
      <c r="S49" s="331" t="e">
        <f>SUM(S50)</f>
        <v>#N/A</v>
      </c>
      <c r="T49" s="331"/>
      <c r="V49" s="38"/>
    </row>
    <row r="50" spans="1:42" ht="13.5" customHeight="1" x14ac:dyDescent="0.25">
      <c r="B50" s="62" t="s">
        <v>149</v>
      </c>
      <c r="C50" s="347" t="e">
        <f>VLOOKUP($R$4,'DATA ZDROJ'!$B$3:$Z$40,9,0)</f>
        <v>#N/A</v>
      </c>
      <c r="D50" s="347"/>
      <c r="E50" s="347" t="e">
        <f>VLOOKUP($R$4,'DATA ZDROJ'!$B$3:$Z$40,14,0)</f>
        <v>#N/A</v>
      </c>
      <c r="F50" s="347"/>
      <c r="G50" s="324" t="e">
        <f>SUM(C50:F50)</f>
        <v>#N/A</v>
      </c>
      <c r="H50" s="324"/>
      <c r="I50" s="347">
        <v>0</v>
      </c>
      <c r="J50" s="347"/>
      <c r="K50" s="350"/>
      <c r="L50" s="350"/>
      <c r="M50" s="324">
        <f>SUM(I50:L50)</f>
        <v>0</v>
      </c>
      <c r="N50" s="324"/>
      <c r="O50" s="290" t="e">
        <f>SUM(C50,I50)</f>
        <v>#N/A</v>
      </c>
      <c r="P50" s="290"/>
      <c r="Q50" s="290" t="e">
        <f>SUM(E50,K50)</f>
        <v>#N/A</v>
      </c>
      <c r="R50" s="290"/>
      <c r="S50" s="332" t="e">
        <f>SUM(G50,M50)</f>
        <v>#N/A</v>
      </c>
      <c r="T50" s="332"/>
      <c r="V50" s="38"/>
    </row>
    <row r="51" spans="1:42" ht="13.5" customHeight="1" x14ac:dyDescent="0.25">
      <c r="B51" s="61" t="s">
        <v>131</v>
      </c>
      <c r="C51" s="333" t="e">
        <f>SUM(C52:C53)</f>
        <v>#N/A</v>
      </c>
      <c r="D51" s="333"/>
      <c r="E51" s="333" t="e">
        <f>SUM(E52:E53)</f>
        <v>#N/A</v>
      </c>
      <c r="F51" s="333"/>
      <c r="G51" s="323" t="e">
        <f>SUM(G52:G53)</f>
        <v>#N/A</v>
      </c>
      <c r="H51" s="323"/>
      <c r="I51" s="333">
        <f>SUM(I52:I53)</f>
        <v>0</v>
      </c>
      <c r="J51" s="333"/>
      <c r="K51" s="333">
        <f>SUM(K52:K53)</f>
        <v>0</v>
      </c>
      <c r="L51" s="333"/>
      <c r="M51" s="323">
        <f>SUM(M52:M53)</f>
        <v>0</v>
      </c>
      <c r="N51" s="323"/>
      <c r="O51" s="322" t="e">
        <f>SUM(O52:O53)</f>
        <v>#N/A</v>
      </c>
      <c r="P51" s="322"/>
      <c r="Q51" s="322" t="e">
        <f>SUM(Q52:Q53)</f>
        <v>#N/A</v>
      </c>
      <c r="R51" s="322"/>
      <c r="S51" s="331" t="e">
        <f>SUM(S52:S53)</f>
        <v>#N/A</v>
      </c>
      <c r="T51" s="331"/>
      <c r="V51" s="38"/>
    </row>
    <row r="52" spans="1:42" ht="13.5" customHeight="1" x14ac:dyDescent="0.25">
      <c r="B52" s="62" t="s">
        <v>150</v>
      </c>
      <c r="C52" s="347" t="e">
        <f>VLOOKUP($R$4,'DATA ZDROJ'!$B$3:$Z$40,10,0)</f>
        <v>#N/A</v>
      </c>
      <c r="D52" s="347"/>
      <c r="E52" s="347" t="e">
        <f>VLOOKUP($R$4,'DATA ZDROJ'!$B$3:$Z$40,15,0)</f>
        <v>#N/A</v>
      </c>
      <c r="F52" s="347"/>
      <c r="G52" s="324" t="e">
        <f t="shared" ref="G52:G53" si="0">SUM(C52:F52)</f>
        <v>#N/A</v>
      </c>
      <c r="H52" s="324"/>
      <c r="I52" s="347">
        <v>0</v>
      </c>
      <c r="J52" s="347"/>
      <c r="K52" s="350"/>
      <c r="L52" s="350"/>
      <c r="M52" s="324">
        <f t="shared" ref="M52:M53" si="1">SUM(I52:L52)</f>
        <v>0</v>
      </c>
      <c r="N52" s="324"/>
      <c r="O52" s="290" t="e">
        <f>SUM(C52,I52)</f>
        <v>#N/A</v>
      </c>
      <c r="P52" s="290"/>
      <c r="Q52" s="290" t="e">
        <f>SUM(E52,K52)</f>
        <v>#N/A</v>
      </c>
      <c r="R52" s="290"/>
      <c r="S52" s="332" t="e">
        <f>SUM(G52,M52)</f>
        <v>#N/A</v>
      </c>
      <c r="T52" s="332"/>
      <c r="V52" s="38"/>
    </row>
    <row r="53" spans="1:42" ht="13.5" customHeight="1" x14ac:dyDescent="0.25">
      <c r="B53" s="63" t="s">
        <v>151</v>
      </c>
      <c r="C53" s="347" t="e">
        <f>VLOOKUP($R$4,'DATA ZDROJ'!$B$3:$Z$40,11,0)</f>
        <v>#N/A</v>
      </c>
      <c r="D53" s="347"/>
      <c r="E53" s="347" t="e">
        <f>VLOOKUP($R$4,'DATA ZDROJ'!$B$3:$Z$40,16,0)</f>
        <v>#N/A</v>
      </c>
      <c r="F53" s="347"/>
      <c r="G53" s="324" t="e">
        <f t="shared" si="0"/>
        <v>#N/A</v>
      </c>
      <c r="H53" s="324"/>
      <c r="I53" s="347">
        <v>0</v>
      </c>
      <c r="J53" s="347"/>
      <c r="K53" s="350"/>
      <c r="L53" s="350"/>
      <c r="M53" s="324">
        <f t="shared" si="1"/>
        <v>0</v>
      </c>
      <c r="N53" s="324"/>
      <c r="O53" s="290" t="e">
        <f>SUM(C53,I53)</f>
        <v>#N/A</v>
      </c>
      <c r="P53" s="290"/>
      <c r="Q53" s="290" t="e">
        <f>SUM(E53,K53)</f>
        <v>#N/A</v>
      </c>
      <c r="R53" s="290"/>
      <c r="S53" s="332" t="e">
        <f>SUM(G53,M53)</f>
        <v>#N/A</v>
      </c>
      <c r="T53" s="332"/>
      <c r="V53" s="38"/>
    </row>
    <row r="54" spans="1:42" ht="13.5" customHeight="1" x14ac:dyDescent="0.25">
      <c r="B54" s="61" t="s">
        <v>132</v>
      </c>
      <c r="C54" s="321" t="e">
        <f>SUM(C51,C50)</f>
        <v>#N/A</v>
      </c>
      <c r="D54" s="321"/>
      <c r="E54" s="321" t="e">
        <f>SUM(E51,E50)</f>
        <v>#N/A</v>
      </c>
      <c r="F54" s="321"/>
      <c r="G54" s="321" t="e">
        <f>SUM(G51,G50)</f>
        <v>#N/A</v>
      </c>
      <c r="H54" s="321"/>
      <c r="I54" s="321">
        <f>SUM(I51,I50)</f>
        <v>0</v>
      </c>
      <c r="J54" s="321"/>
      <c r="K54" s="321">
        <f>SUM(K51,K50)</f>
        <v>0</v>
      </c>
      <c r="L54" s="321"/>
      <c r="M54" s="321">
        <f>SUM(M51,M50)</f>
        <v>0</v>
      </c>
      <c r="N54" s="321"/>
      <c r="O54" s="321" t="e">
        <f>SUM(O51,O49)</f>
        <v>#N/A</v>
      </c>
      <c r="P54" s="321"/>
      <c r="Q54" s="321" t="e">
        <f>SUM(Q51,Q49)</f>
        <v>#N/A</v>
      </c>
      <c r="R54" s="321"/>
      <c r="S54" s="321" t="e">
        <f>SUM(S51,S49)</f>
        <v>#N/A</v>
      </c>
      <c r="T54" s="321"/>
      <c r="V54" s="38"/>
    </row>
    <row r="55" spans="1:42" ht="3" customHeight="1" thickBot="1" x14ac:dyDescent="0.3">
      <c r="B55" s="116"/>
      <c r="C55" s="29"/>
      <c r="D55" s="29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</row>
    <row r="56" spans="1:42" s="64" customFormat="1" ht="15.75" customHeight="1" thickTop="1" x14ac:dyDescent="0.25">
      <c r="A56" s="2"/>
      <c r="B56" s="427" t="s">
        <v>690</v>
      </c>
      <c r="C56" s="427"/>
      <c r="D56" s="427"/>
      <c r="E56" s="427"/>
      <c r="F56" s="427"/>
      <c r="G56" s="427"/>
      <c r="H56" s="427"/>
      <c r="I56" s="427"/>
      <c r="J56" s="427"/>
      <c r="K56" s="427"/>
      <c r="L56" s="427"/>
      <c r="M56" s="428" t="s">
        <v>659</v>
      </c>
      <c r="N56" s="428"/>
      <c r="O56" s="428"/>
      <c r="P56" s="428"/>
      <c r="Q56" s="428"/>
      <c r="R56" s="428"/>
      <c r="S56" s="428"/>
      <c r="T56" s="428"/>
      <c r="U56" s="2"/>
      <c r="AP56" s="71"/>
    </row>
    <row r="57" spans="1:42" s="12" customFormat="1" x14ac:dyDescent="0.2">
      <c r="A57" s="11"/>
      <c r="B57" s="349" t="s">
        <v>3</v>
      </c>
      <c r="C57" s="351" t="s">
        <v>612</v>
      </c>
      <c r="D57" s="351"/>
      <c r="E57" s="351"/>
      <c r="F57" s="351"/>
      <c r="G57" s="351"/>
      <c r="H57" s="351"/>
      <c r="I57" s="351" t="s">
        <v>613</v>
      </c>
      <c r="J57" s="351"/>
      <c r="K57" s="351"/>
      <c r="L57" s="351"/>
      <c r="M57" s="351"/>
      <c r="N57" s="351"/>
      <c r="O57" s="351" t="s">
        <v>614</v>
      </c>
      <c r="P57" s="351"/>
      <c r="Q57" s="351"/>
      <c r="R57" s="351"/>
      <c r="S57" s="351"/>
      <c r="T57" s="351"/>
      <c r="U57" s="11"/>
      <c r="AP57" s="13"/>
    </row>
    <row r="58" spans="1:42" s="12" customFormat="1" ht="11.25" customHeight="1" x14ac:dyDescent="0.2">
      <c r="A58" s="11"/>
      <c r="B58" s="349"/>
      <c r="C58" s="224">
        <v>2019</v>
      </c>
      <c r="D58" s="224"/>
      <c r="E58" s="224">
        <v>2020</v>
      </c>
      <c r="F58" s="224"/>
      <c r="G58" s="224" t="s">
        <v>365</v>
      </c>
      <c r="H58" s="224"/>
      <c r="I58" s="224">
        <v>2019</v>
      </c>
      <c r="J58" s="224"/>
      <c r="K58" s="224">
        <v>2020</v>
      </c>
      <c r="L58" s="224"/>
      <c r="M58" s="224" t="s">
        <v>365</v>
      </c>
      <c r="N58" s="224"/>
      <c r="O58" s="224">
        <v>2019</v>
      </c>
      <c r="P58" s="224"/>
      <c r="Q58" s="224">
        <v>2020</v>
      </c>
      <c r="R58" s="224"/>
      <c r="S58" s="224" t="s">
        <v>365</v>
      </c>
      <c r="T58" s="224"/>
      <c r="U58" s="11"/>
      <c r="AP58" s="13"/>
    </row>
    <row r="59" spans="1:42" s="64" customFormat="1" ht="13.5" customHeight="1" x14ac:dyDescent="0.25">
      <c r="A59" s="2"/>
      <c r="B59" s="61" t="s">
        <v>64</v>
      </c>
      <c r="C59" s="333">
        <f>SUM(C60)</f>
        <v>0</v>
      </c>
      <c r="D59" s="333"/>
      <c r="E59" s="333">
        <f>SUM(E60)</f>
        <v>0</v>
      </c>
      <c r="F59" s="333"/>
      <c r="G59" s="323">
        <f>SUM(G60)</f>
        <v>0</v>
      </c>
      <c r="H59" s="323"/>
      <c r="I59" s="333">
        <f>SUM(I60)</f>
        <v>0</v>
      </c>
      <c r="J59" s="333"/>
      <c r="K59" s="333">
        <f>SUM(K60)</f>
        <v>0</v>
      </c>
      <c r="L59" s="333"/>
      <c r="M59" s="323">
        <f>SUM(M60)</f>
        <v>0</v>
      </c>
      <c r="N59" s="323"/>
      <c r="O59" s="322">
        <f>SUM(O60)</f>
        <v>0</v>
      </c>
      <c r="P59" s="322"/>
      <c r="Q59" s="322">
        <f>SUM(Q60)</f>
        <v>0</v>
      </c>
      <c r="R59" s="322"/>
      <c r="S59" s="331">
        <f>SUM(S60)</f>
        <v>0</v>
      </c>
      <c r="T59" s="331"/>
      <c r="U59" s="2"/>
      <c r="V59" s="38"/>
      <c r="AP59" s="71"/>
    </row>
    <row r="60" spans="1:42" s="64" customFormat="1" ht="13.5" customHeight="1" x14ac:dyDescent="0.25">
      <c r="A60" s="2"/>
      <c r="B60" s="62" t="s">
        <v>149</v>
      </c>
      <c r="C60" s="350"/>
      <c r="D60" s="350"/>
      <c r="E60" s="350"/>
      <c r="F60" s="350"/>
      <c r="G60" s="324">
        <f>SUM(C60:F60)</f>
        <v>0</v>
      </c>
      <c r="H60" s="324"/>
      <c r="I60" s="347">
        <v>0</v>
      </c>
      <c r="J60" s="347"/>
      <c r="K60" s="350"/>
      <c r="L60" s="350"/>
      <c r="M60" s="324">
        <f>SUM(I60:L60)</f>
        <v>0</v>
      </c>
      <c r="N60" s="324"/>
      <c r="O60" s="290">
        <f>SUM(C60,I60)</f>
        <v>0</v>
      </c>
      <c r="P60" s="290"/>
      <c r="Q60" s="290">
        <f>SUM(E60,K60)</f>
        <v>0</v>
      </c>
      <c r="R60" s="290"/>
      <c r="S60" s="332">
        <f>SUM(G60,M60)</f>
        <v>0</v>
      </c>
      <c r="T60" s="332"/>
      <c r="U60" s="2"/>
      <c r="V60" s="38"/>
      <c r="AP60" s="71"/>
    </row>
    <row r="61" spans="1:42" s="64" customFormat="1" ht="13.5" customHeight="1" x14ac:dyDescent="0.25">
      <c r="A61" s="2"/>
      <c r="B61" s="61" t="s">
        <v>131</v>
      </c>
      <c r="C61" s="333">
        <f>SUM(C62:C63)</f>
        <v>0</v>
      </c>
      <c r="D61" s="333"/>
      <c r="E61" s="333">
        <f>SUM(E62:E63)</f>
        <v>0</v>
      </c>
      <c r="F61" s="333"/>
      <c r="G61" s="323">
        <f>SUM(G62:G63)</f>
        <v>0</v>
      </c>
      <c r="H61" s="323"/>
      <c r="I61" s="333">
        <f>SUM(I62:I63)</f>
        <v>0</v>
      </c>
      <c r="J61" s="333"/>
      <c r="K61" s="333">
        <f>SUM(K62:K63)</f>
        <v>0</v>
      </c>
      <c r="L61" s="333"/>
      <c r="M61" s="323">
        <f>SUM(M62:M63)</f>
        <v>0</v>
      </c>
      <c r="N61" s="323"/>
      <c r="O61" s="322">
        <f>SUM(O62:O63)</f>
        <v>0</v>
      </c>
      <c r="P61" s="322"/>
      <c r="Q61" s="322">
        <f>SUM(Q62:Q63)</f>
        <v>0</v>
      </c>
      <c r="R61" s="322"/>
      <c r="S61" s="331">
        <f>SUM(S62:S63)</f>
        <v>0</v>
      </c>
      <c r="T61" s="331"/>
      <c r="U61" s="2"/>
      <c r="V61" s="38"/>
      <c r="AP61" s="71"/>
    </row>
    <row r="62" spans="1:42" s="64" customFormat="1" ht="13.5" customHeight="1" x14ac:dyDescent="0.25">
      <c r="A62" s="2"/>
      <c r="B62" s="62" t="s">
        <v>150</v>
      </c>
      <c r="C62" s="350"/>
      <c r="D62" s="350"/>
      <c r="E62" s="350"/>
      <c r="F62" s="350"/>
      <c r="G62" s="324">
        <f t="shared" ref="G62:G63" si="2">SUM(C62:F62)</f>
        <v>0</v>
      </c>
      <c r="H62" s="324"/>
      <c r="I62" s="347">
        <v>0</v>
      </c>
      <c r="J62" s="347"/>
      <c r="K62" s="350"/>
      <c r="L62" s="350"/>
      <c r="M62" s="324">
        <f t="shared" ref="M62:M63" si="3">SUM(I62:L62)</f>
        <v>0</v>
      </c>
      <c r="N62" s="324"/>
      <c r="O62" s="290">
        <f>SUM(C62,I62)</f>
        <v>0</v>
      </c>
      <c r="P62" s="290"/>
      <c r="Q62" s="290">
        <f>SUM(E62,K62)</f>
        <v>0</v>
      </c>
      <c r="R62" s="290"/>
      <c r="S62" s="332">
        <f>SUM(G62,M62)</f>
        <v>0</v>
      </c>
      <c r="T62" s="332"/>
      <c r="U62" s="2"/>
      <c r="V62" s="38"/>
      <c r="AP62" s="71"/>
    </row>
    <row r="63" spans="1:42" s="64" customFormat="1" ht="13.5" customHeight="1" x14ac:dyDescent="0.25">
      <c r="A63" s="2"/>
      <c r="B63" s="63" t="s">
        <v>151</v>
      </c>
      <c r="C63" s="350"/>
      <c r="D63" s="350"/>
      <c r="E63" s="350"/>
      <c r="F63" s="350"/>
      <c r="G63" s="324">
        <f t="shared" si="2"/>
        <v>0</v>
      </c>
      <c r="H63" s="324"/>
      <c r="I63" s="347">
        <v>0</v>
      </c>
      <c r="J63" s="347"/>
      <c r="K63" s="350"/>
      <c r="L63" s="350"/>
      <c r="M63" s="324">
        <f t="shared" si="3"/>
        <v>0</v>
      </c>
      <c r="N63" s="324"/>
      <c r="O63" s="290">
        <f>SUM(C63,I63)</f>
        <v>0</v>
      </c>
      <c r="P63" s="290"/>
      <c r="Q63" s="290">
        <f>SUM(E63,K63)</f>
        <v>0</v>
      </c>
      <c r="R63" s="290"/>
      <c r="S63" s="332">
        <f>SUM(G63,M63)</f>
        <v>0</v>
      </c>
      <c r="T63" s="332"/>
      <c r="U63" s="2"/>
      <c r="V63" s="38"/>
      <c r="AP63" s="71"/>
    </row>
    <row r="64" spans="1:42" s="64" customFormat="1" ht="13.5" customHeight="1" x14ac:dyDescent="0.25">
      <c r="A64" s="2"/>
      <c r="B64" s="61" t="s">
        <v>132</v>
      </c>
      <c r="C64" s="321">
        <f>SUM(C61,C60)</f>
        <v>0</v>
      </c>
      <c r="D64" s="321"/>
      <c r="E64" s="321">
        <f>SUM(E61,E60)</f>
        <v>0</v>
      </c>
      <c r="F64" s="321"/>
      <c r="G64" s="321">
        <f>SUM(G61,G60)</f>
        <v>0</v>
      </c>
      <c r="H64" s="321"/>
      <c r="I64" s="321">
        <f>SUM(I61,I60)</f>
        <v>0</v>
      </c>
      <c r="J64" s="321"/>
      <c r="K64" s="321">
        <f>SUM(K61,K60)</f>
        <v>0</v>
      </c>
      <c r="L64" s="321"/>
      <c r="M64" s="321">
        <f>SUM(M61,M60)</f>
        <v>0</v>
      </c>
      <c r="N64" s="321"/>
      <c r="O64" s="321">
        <f>SUM(O61,O59)</f>
        <v>0</v>
      </c>
      <c r="P64" s="321"/>
      <c r="Q64" s="321">
        <f>SUM(Q61,Q59)</f>
        <v>0</v>
      </c>
      <c r="R64" s="321"/>
      <c r="S64" s="321">
        <f>SUM(S61,S59)</f>
        <v>0</v>
      </c>
      <c r="T64" s="321"/>
      <c r="U64" s="2"/>
      <c r="V64" s="38"/>
      <c r="AP64" s="71"/>
    </row>
    <row r="65" spans="1:58" s="64" customFormat="1" ht="3" customHeight="1" thickBot="1" x14ac:dyDescent="0.3">
      <c r="A65" s="2"/>
      <c r="B65" s="177"/>
      <c r="C65" s="29"/>
      <c r="D65" s="29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2"/>
      <c r="AP65" s="71"/>
    </row>
    <row r="66" spans="1:58" s="64" customFormat="1" ht="15.75" customHeight="1" thickTop="1" x14ac:dyDescent="0.25">
      <c r="A66" s="2"/>
      <c r="B66" s="256" t="s">
        <v>691</v>
      </c>
      <c r="C66" s="256"/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"/>
      <c r="AP66" s="71"/>
    </row>
    <row r="67" spans="1:58" s="12" customFormat="1" ht="12.75" customHeight="1" x14ac:dyDescent="0.2">
      <c r="A67" s="11"/>
      <c r="B67" s="257" t="s">
        <v>3</v>
      </c>
      <c r="C67" s="259" t="s">
        <v>693</v>
      </c>
      <c r="D67" s="260"/>
      <c r="E67" s="260"/>
      <c r="F67" s="260"/>
      <c r="G67" s="260"/>
      <c r="H67" s="261"/>
      <c r="I67" s="259" t="s">
        <v>692</v>
      </c>
      <c r="J67" s="260"/>
      <c r="K67" s="260"/>
      <c r="L67" s="260"/>
      <c r="M67" s="260"/>
      <c r="N67" s="261"/>
      <c r="O67" s="259" t="s">
        <v>700</v>
      </c>
      <c r="P67" s="260"/>
      <c r="Q67" s="260"/>
      <c r="R67" s="260"/>
      <c r="S67" s="260"/>
      <c r="T67" s="261"/>
      <c r="U67" s="11"/>
      <c r="AP67" s="13"/>
    </row>
    <row r="68" spans="1:58" s="12" customFormat="1" ht="11.25" customHeight="1" x14ac:dyDescent="0.2">
      <c r="A68" s="11"/>
      <c r="B68" s="258"/>
      <c r="C68" s="262">
        <v>2019</v>
      </c>
      <c r="D68" s="263"/>
      <c r="E68" s="262">
        <v>2020</v>
      </c>
      <c r="F68" s="263"/>
      <c r="G68" s="262" t="s">
        <v>365</v>
      </c>
      <c r="H68" s="263"/>
      <c r="I68" s="262">
        <v>2019</v>
      </c>
      <c r="J68" s="263"/>
      <c r="K68" s="262">
        <v>2020</v>
      </c>
      <c r="L68" s="263"/>
      <c r="M68" s="262" t="s">
        <v>365</v>
      </c>
      <c r="N68" s="263"/>
      <c r="O68" s="262">
        <v>2019</v>
      </c>
      <c r="P68" s="263"/>
      <c r="Q68" s="262">
        <v>2020</v>
      </c>
      <c r="R68" s="263"/>
      <c r="S68" s="262" t="s">
        <v>365</v>
      </c>
      <c r="T68" s="263"/>
      <c r="U68" s="11"/>
      <c r="AP68" s="13"/>
    </row>
    <row r="69" spans="1:58" s="64" customFormat="1" ht="13.5" customHeight="1" x14ac:dyDescent="0.25">
      <c r="A69" s="2"/>
      <c r="B69" s="61" t="s">
        <v>64</v>
      </c>
      <c r="C69" s="246" t="e">
        <f>SUM(C70)</f>
        <v>#N/A</v>
      </c>
      <c r="D69" s="247"/>
      <c r="E69" s="246" t="e">
        <f>SUM(E70)</f>
        <v>#N/A</v>
      </c>
      <c r="F69" s="247"/>
      <c r="G69" s="248" t="e">
        <f>SUM(G70)</f>
        <v>#N/A</v>
      </c>
      <c r="H69" s="249"/>
      <c r="I69" s="246">
        <f>SUM(I70)</f>
        <v>0</v>
      </c>
      <c r="J69" s="247"/>
      <c r="K69" s="246">
        <f>SUM(K70)</f>
        <v>0</v>
      </c>
      <c r="L69" s="247"/>
      <c r="M69" s="248">
        <f>SUM(M70)</f>
        <v>0</v>
      </c>
      <c r="N69" s="249"/>
      <c r="O69" s="250" t="e">
        <f>SUM(O70)</f>
        <v>#N/A</v>
      </c>
      <c r="P69" s="251"/>
      <c r="Q69" s="250" t="e">
        <f>SUM(Q70)</f>
        <v>#N/A</v>
      </c>
      <c r="R69" s="251"/>
      <c r="S69" s="278" t="e">
        <f>SUM(S70)</f>
        <v>#N/A</v>
      </c>
      <c r="T69" s="279"/>
      <c r="U69" s="2"/>
      <c r="V69" s="38"/>
      <c r="AP69" s="71"/>
    </row>
    <row r="70" spans="1:58" s="64" customFormat="1" ht="13.5" customHeight="1" x14ac:dyDescent="0.25">
      <c r="A70" s="2"/>
      <c r="B70" s="62" t="s">
        <v>149</v>
      </c>
      <c r="C70" s="276" t="e">
        <f>SUM(C50,C60)</f>
        <v>#N/A</v>
      </c>
      <c r="D70" s="277"/>
      <c r="E70" s="276" t="e">
        <f>SUM(E50,E60)</f>
        <v>#N/A</v>
      </c>
      <c r="F70" s="277"/>
      <c r="G70" s="274" t="e">
        <f>SUM(C70:F70)</f>
        <v>#N/A</v>
      </c>
      <c r="H70" s="275"/>
      <c r="I70" s="276">
        <v>0</v>
      </c>
      <c r="J70" s="277"/>
      <c r="K70" s="276">
        <f>SUM(K50,K60)</f>
        <v>0</v>
      </c>
      <c r="L70" s="277"/>
      <c r="M70" s="274">
        <f>SUM(I70:L70)</f>
        <v>0</v>
      </c>
      <c r="N70" s="275"/>
      <c r="O70" s="280" t="e">
        <f>SUM(C70,I70)</f>
        <v>#N/A</v>
      </c>
      <c r="P70" s="281"/>
      <c r="Q70" s="280" t="e">
        <f>SUM(E70,K70)</f>
        <v>#N/A</v>
      </c>
      <c r="R70" s="281"/>
      <c r="S70" s="285" t="e">
        <f>SUM(G70,M70)</f>
        <v>#N/A</v>
      </c>
      <c r="T70" s="286"/>
      <c r="U70" s="2"/>
      <c r="V70" s="38"/>
      <c r="AP70" s="71"/>
    </row>
    <row r="71" spans="1:58" s="64" customFormat="1" ht="13.5" customHeight="1" x14ac:dyDescent="0.25">
      <c r="A71" s="2"/>
      <c r="B71" s="61" t="s">
        <v>131</v>
      </c>
      <c r="C71" s="246" t="e">
        <f>SUM(C72:C73)</f>
        <v>#N/A</v>
      </c>
      <c r="D71" s="247"/>
      <c r="E71" s="246" t="e">
        <f>SUM(E72:E73)</f>
        <v>#N/A</v>
      </c>
      <c r="F71" s="247"/>
      <c r="G71" s="248" t="e">
        <f>SUM(G72:G73)</f>
        <v>#N/A</v>
      </c>
      <c r="H71" s="249"/>
      <c r="I71" s="246">
        <f>SUM(I72:I73)</f>
        <v>0</v>
      </c>
      <c r="J71" s="247"/>
      <c r="K71" s="246">
        <f>SUM(K72:K73)</f>
        <v>0</v>
      </c>
      <c r="L71" s="247"/>
      <c r="M71" s="248">
        <f>SUM(M72:M73)</f>
        <v>0</v>
      </c>
      <c r="N71" s="249"/>
      <c r="O71" s="250" t="e">
        <f>SUM(O72:O73)</f>
        <v>#N/A</v>
      </c>
      <c r="P71" s="251"/>
      <c r="Q71" s="250" t="e">
        <f>SUM(Q72:Q73)</f>
        <v>#N/A</v>
      </c>
      <c r="R71" s="251"/>
      <c r="S71" s="278" t="e">
        <f>SUM(S72:S73)</f>
        <v>#N/A</v>
      </c>
      <c r="T71" s="279"/>
      <c r="U71" s="2"/>
      <c r="V71" s="38"/>
      <c r="AP71" s="71"/>
    </row>
    <row r="72" spans="1:58" s="64" customFormat="1" ht="13.5" customHeight="1" x14ac:dyDescent="0.25">
      <c r="A72" s="2"/>
      <c r="B72" s="62" t="s">
        <v>150</v>
      </c>
      <c r="C72" s="276" t="e">
        <f t="shared" ref="C72" si="4">SUM(C52,C62)</f>
        <v>#N/A</v>
      </c>
      <c r="D72" s="277"/>
      <c r="E72" s="276" t="e">
        <f t="shared" ref="E72" si="5">SUM(E52,E62)</f>
        <v>#N/A</v>
      </c>
      <c r="F72" s="277"/>
      <c r="G72" s="274" t="e">
        <f t="shared" ref="G72:G73" si="6">SUM(C72:F72)</f>
        <v>#N/A</v>
      </c>
      <c r="H72" s="275"/>
      <c r="I72" s="276">
        <v>0</v>
      </c>
      <c r="J72" s="277"/>
      <c r="K72" s="276">
        <f>SUM(K52,K62)</f>
        <v>0</v>
      </c>
      <c r="L72" s="277"/>
      <c r="M72" s="274">
        <f t="shared" ref="M72:M73" si="7">SUM(I72:L72)</f>
        <v>0</v>
      </c>
      <c r="N72" s="275"/>
      <c r="O72" s="280" t="e">
        <f>SUM(C72,I72)</f>
        <v>#N/A</v>
      </c>
      <c r="P72" s="281"/>
      <c r="Q72" s="280" t="e">
        <f>SUM(E72,K72)</f>
        <v>#N/A</v>
      </c>
      <c r="R72" s="281"/>
      <c r="S72" s="285" t="e">
        <f>SUM(G72,M72)</f>
        <v>#N/A</v>
      </c>
      <c r="T72" s="286"/>
      <c r="U72" s="2"/>
      <c r="V72" s="38"/>
      <c r="AP72" s="71"/>
    </row>
    <row r="73" spans="1:58" s="64" customFormat="1" ht="13.5" customHeight="1" x14ac:dyDescent="0.25">
      <c r="A73" s="2"/>
      <c r="B73" s="63" t="s">
        <v>151</v>
      </c>
      <c r="C73" s="276" t="e">
        <f t="shared" ref="C73" si="8">SUM(C53,C63)</f>
        <v>#N/A</v>
      </c>
      <c r="D73" s="277"/>
      <c r="E73" s="276" t="e">
        <f t="shared" ref="E73" si="9">SUM(E53,E63)</f>
        <v>#N/A</v>
      </c>
      <c r="F73" s="277"/>
      <c r="G73" s="274" t="e">
        <f t="shared" si="6"/>
        <v>#N/A</v>
      </c>
      <c r="H73" s="275"/>
      <c r="I73" s="276">
        <v>0</v>
      </c>
      <c r="J73" s="277"/>
      <c r="K73" s="276">
        <f>SUM(K53,K63)</f>
        <v>0</v>
      </c>
      <c r="L73" s="277"/>
      <c r="M73" s="274">
        <f t="shared" si="7"/>
        <v>0</v>
      </c>
      <c r="N73" s="275"/>
      <c r="O73" s="280" t="e">
        <f>SUM(C73,I73)</f>
        <v>#N/A</v>
      </c>
      <c r="P73" s="281"/>
      <c r="Q73" s="280" t="e">
        <f>SUM(E73,K73)</f>
        <v>#N/A</v>
      </c>
      <c r="R73" s="281"/>
      <c r="S73" s="285" t="e">
        <f>SUM(G73,M73)</f>
        <v>#N/A</v>
      </c>
      <c r="T73" s="286"/>
      <c r="U73" s="2"/>
      <c r="V73" s="38"/>
      <c r="AP73" s="71"/>
    </row>
    <row r="74" spans="1:58" s="64" customFormat="1" ht="13.5" customHeight="1" x14ac:dyDescent="0.25">
      <c r="A74" s="2"/>
      <c r="B74" s="61" t="s">
        <v>132</v>
      </c>
      <c r="C74" s="252" t="e">
        <f>SUM(C71,C70)</f>
        <v>#N/A</v>
      </c>
      <c r="D74" s="253"/>
      <c r="E74" s="252" t="e">
        <f>SUM(E71,E70)</f>
        <v>#N/A</v>
      </c>
      <c r="F74" s="253"/>
      <c r="G74" s="252" t="e">
        <f>SUM(G71,G70)</f>
        <v>#N/A</v>
      </c>
      <c r="H74" s="253"/>
      <c r="I74" s="252">
        <f>SUM(I71,I70)</f>
        <v>0</v>
      </c>
      <c r="J74" s="253"/>
      <c r="K74" s="252">
        <f>SUM(K71,K70)</f>
        <v>0</v>
      </c>
      <c r="L74" s="253"/>
      <c r="M74" s="252">
        <f>SUM(M71,M70)</f>
        <v>0</v>
      </c>
      <c r="N74" s="253"/>
      <c r="O74" s="252" t="e">
        <f>SUM(O71,O69)</f>
        <v>#N/A</v>
      </c>
      <c r="P74" s="253"/>
      <c r="Q74" s="252" t="e">
        <f>SUM(Q71,Q69)</f>
        <v>#N/A</v>
      </c>
      <c r="R74" s="253"/>
      <c r="S74" s="252" t="e">
        <f>SUM(S71,S69)</f>
        <v>#N/A</v>
      </c>
      <c r="T74" s="253"/>
      <c r="U74" s="2"/>
      <c r="V74" s="38"/>
      <c r="AP74" s="71"/>
    </row>
    <row r="75" spans="1:58" s="64" customFormat="1" ht="3" customHeight="1" thickBot="1" x14ac:dyDescent="0.3">
      <c r="A75" s="2"/>
      <c r="B75" s="177"/>
      <c r="C75" s="29"/>
      <c r="D75" s="29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2"/>
      <c r="AP75" s="71"/>
    </row>
    <row r="76" spans="1:58" s="64" customFormat="1" ht="15.75" customHeight="1" thickTop="1" x14ac:dyDescent="0.25">
      <c r="A76" s="2"/>
      <c r="B76" s="256" t="s">
        <v>130</v>
      </c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"/>
      <c r="AP76" s="7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</row>
    <row r="77" spans="1:58" s="12" customFormat="1" ht="12.75" customHeight="1" x14ac:dyDescent="0.2">
      <c r="A77" s="11"/>
      <c r="B77" s="257" t="s">
        <v>3</v>
      </c>
      <c r="C77" s="259" t="s">
        <v>146</v>
      </c>
      <c r="D77" s="260"/>
      <c r="E77" s="260"/>
      <c r="F77" s="260"/>
      <c r="G77" s="260"/>
      <c r="H77" s="261"/>
      <c r="I77" s="259" t="s">
        <v>135</v>
      </c>
      <c r="J77" s="260"/>
      <c r="K77" s="260"/>
      <c r="L77" s="260"/>
      <c r="M77" s="260"/>
      <c r="N77" s="261"/>
      <c r="O77" s="259" t="s">
        <v>134</v>
      </c>
      <c r="P77" s="260"/>
      <c r="Q77" s="260"/>
      <c r="R77" s="260"/>
      <c r="S77" s="260"/>
      <c r="T77" s="261"/>
      <c r="U77" s="11"/>
      <c r="AP77" s="13"/>
    </row>
    <row r="78" spans="1:58" s="12" customFormat="1" ht="11.25" customHeight="1" x14ac:dyDescent="0.2">
      <c r="A78" s="11"/>
      <c r="B78" s="258"/>
      <c r="C78" s="262">
        <v>2019</v>
      </c>
      <c r="D78" s="263"/>
      <c r="E78" s="262">
        <v>2020</v>
      </c>
      <c r="F78" s="263"/>
      <c r="G78" s="262" t="s">
        <v>365</v>
      </c>
      <c r="H78" s="263"/>
      <c r="I78" s="262">
        <v>2019</v>
      </c>
      <c r="J78" s="263"/>
      <c r="K78" s="262">
        <v>2020</v>
      </c>
      <c r="L78" s="263"/>
      <c r="M78" s="262" t="s">
        <v>365</v>
      </c>
      <c r="N78" s="263"/>
      <c r="O78" s="262">
        <v>2019</v>
      </c>
      <c r="P78" s="263"/>
      <c r="Q78" s="262">
        <v>2020</v>
      </c>
      <c r="R78" s="263"/>
      <c r="S78" s="262" t="s">
        <v>365</v>
      </c>
      <c r="T78" s="263"/>
      <c r="U78" s="11"/>
      <c r="AP78" s="13"/>
    </row>
    <row r="79" spans="1:58" s="64" customFormat="1" ht="13.5" customHeight="1" x14ac:dyDescent="0.25">
      <c r="A79" s="2"/>
      <c r="B79" s="61" t="s">
        <v>64</v>
      </c>
      <c r="C79" s="246">
        <f>SUM(C80)</f>
        <v>0</v>
      </c>
      <c r="D79" s="247"/>
      <c r="E79" s="246">
        <f>SUM(E80)</f>
        <v>0</v>
      </c>
      <c r="F79" s="247"/>
      <c r="G79" s="248">
        <f>SUM(G80)</f>
        <v>0</v>
      </c>
      <c r="H79" s="249"/>
      <c r="I79" s="246">
        <f>SUM(I80)</f>
        <v>0</v>
      </c>
      <c r="J79" s="247"/>
      <c r="K79" s="246">
        <f>SUM(K80)</f>
        <v>0</v>
      </c>
      <c r="L79" s="247"/>
      <c r="M79" s="248">
        <f>SUM(M80)</f>
        <v>0</v>
      </c>
      <c r="N79" s="249"/>
      <c r="O79" s="250">
        <f>SUM(O80)</f>
        <v>0</v>
      </c>
      <c r="P79" s="251"/>
      <c r="Q79" s="250">
        <f>SUM(Q80)</f>
        <v>0</v>
      </c>
      <c r="R79" s="251"/>
      <c r="S79" s="278">
        <f>SUM(S80)</f>
        <v>0</v>
      </c>
      <c r="T79" s="279"/>
      <c r="U79" s="2"/>
      <c r="V79" s="38"/>
      <c r="AP79" s="7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</row>
    <row r="80" spans="1:58" s="64" customFormat="1" ht="13.5" customHeight="1" x14ac:dyDescent="0.25">
      <c r="A80" s="2"/>
      <c r="B80" s="62" t="s">
        <v>149</v>
      </c>
      <c r="C80" s="272"/>
      <c r="D80" s="273"/>
      <c r="E80" s="272"/>
      <c r="F80" s="273"/>
      <c r="G80" s="274">
        <f>SUM(C80:F80)</f>
        <v>0</v>
      </c>
      <c r="H80" s="275"/>
      <c r="I80" s="276">
        <v>0</v>
      </c>
      <c r="J80" s="277"/>
      <c r="K80" s="272"/>
      <c r="L80" s="273"/>
      <c r="M80" s="274">
        <f>SUM(I80:L80)</f>
        <v>0</v>
      </c>
      <c r="N80" s="275"/>
      <c r="O80" s="280">
        <f>SUM(C80,I80)</f>
        <v>0</v>
      </c>
      <c r="P80" s="281"/>
      <c r="Q80" s="280">
        <f>SUM(E80,K80)</f>
        <v>0</v>
      </c>
      <c r="R80" s="281"/>
      <c r="S80" s="285">
        <f>SUM(G80,M80)</f>
        <v>0</v>
      </c>
      <c r="T80" s="286"/>
      <c r="U80" s="2"/>
      <c r="V80" s="38"/>
      <c r="AP80" s="7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pans="1:58" s="64" customFormat="1" ht="13.5" customHeight="1" x14ac:dyDescent="0.25">
      <c r="A81" s="2"/>
      <c r="B81" s="61" t="s">
        <v>131</v>
      </c>
      <c r="C81" s="246">
        <f>SUM(C82:C83)</f>
        <v>0</v>
      </c>
      <c r="D81" s="247"/>
      <c r="E81" s="246">
        <f>SUM(E82:E83)</f>
        <v>0</v>
      </c>
      <c r="F81" s="247"/>
      <c r="G81" s="248">
        <f>SUM(G82:G83)</f>
        <v>0</v>
      </c>
      <c r="H81" s="249"/>
      <c r="I81" s="246">
        <f>SUM(I82:I83)</f>
        <v>0</v>
      </c>
      <c r="J81" s="247"/>
      <c r="K81" s="246">
        <f>SUM(K82:K83)</f>
        <v>0</v>
      </c>
      <c r="L81" s="247"/>
      <c r="M81" s="248">
        <f>SUM(M82:M83)</f>
        <v>0</v>
      </c>
      <c r="N81" s="249"/>
      <c r="O81" s="250">
        <f>SUM(O82:O83)</f>
        <v>0</v>
      </c>
      <c r="P81" s="251"/>
      <c r="Q81" s="250">
        <f>SUM(Q82:Q83)</f>
        <v>0</v>
      </c>
      <c r="R81" s="251"/>
      <c r="S81" s="278">
        <f>SUM(S82:S83)</f>
        <v>0</v>
      </c>
      <c r="T81" s="279"/>
      <c r="U81" s="2"/>
      <c r="V81" s="38"/>
      <c r="AP81" s="7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</row>
    <row r="82" spans="1:58" s="64" customFormat="1" ht="13.5" customHeight="1" x14ac:dyDescent="0.25">
      <c r="A82" s="2"/>
      <c r="B82" s="62" t="s">
        <v>150</v>
      </c>
      <c r="C82" s="272"/>
      <c r="D82" s="273"/>
      <c r="E82" s="272"/>
      <c r="F82" s="273"/>
      <c r="G82" s="274">
        <f t="shared" ref="G82:G83" si="10">SUM(C82:F82)</f>
        <v>0</v>
      </c>
      <c r="H82" s="275"/>
      <c r="I82" s="276">
        <v>0</v>
      </c>
      <c r="J82" s="277"/>
      <c r="K82" s="272"/>
      <c r="L82" s="273"/>
      <c r="M82" s="274">
        <f t="shared" ref="M82:M83" si="11">SUM(I82:L82)</f>
        <v>0</v>
      </c>
      <c r="N82" s="275"/>
      <c r="O82" s="280">
        <f>SUM(C82,I82)</f>
        <v>0</v>
      </c>
      <c r="P82" s="281"/>
      <c r="Q82" s="280">
        <f>SUM(E82,K82)</f>
        <v>0</v>
      </c>
      <c r="R82" s="281"/>
      <c r="S82" s="285">
        <f>SUM(G82,M82)</f>
        <v>0</v>
      </c>
      <c r="T82" s="286"/>
      <c r="U82" s="2"/>
      <c r="V82" s="38"/>
      <c r="AP82" s="7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 s="64" customFormat="1" ht="13.5" customHeight="1" x14ac:dyDescent="0.25">
      <c r="A83" s="2"/>
      <c r="B83" s="63" t="s">
        <v>151</v>
      </c>
      <c r="C83" s="272"/>
      <c r="D83" s="273"/>
      <c r="E83" s="272"/>
      <c r="F83" s="273"/>
      <c r="G83" s="274">
        <f t="shared" si="10"/>
        <v>0</v>
      </c>
      <c r="H83" s="275"/>
      <c r="I83" s="276">
        <v>0</v>
      </c>
      <c r="J83" s="277"/>
      <c r="K83" s="272"/>
      <c r="L83" s="273"/>
      <c r="M83" s="274">
        <f t="shared" si="11"/>
        <v>0</v>
      </c>
      <c r="N83" s="275"/>
      <c r="O83" s="280">
        <f>SUM(C83,I83)</f>
        <v>0</v>
      </c>
      <c r="P83" s="281"/>
      <c r="Q83" s="280">
        <f>SUM(E83,K83)</f>
        <v>0</v>
      </c>
      <c r="R83" s="281"/>
      <c r="S83" s="285">
        <f>SUM(G83,M83)</f>
        <v>0</v>
      </c>
      <c r="T83" s="286"/>
      <c r="U83" s="2"/>
      <c r="V83" s="38"/>
      <c r="AP83" s="7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</row>
    <row r="84" spans="1:58" s="64" customFormat="1" ht="13.5" customHeight="1" x14ac:dyDescent="0.25">
      <c r="A84" s="2"/>
      <c r="B84" s="61" t="s">
        <v>132</v>
      </c>
      <c r="C84" s="252">
        <f>SUM(C81,C80)</f>
        <v>0</v>
      </c>
      <c r="D84" s="253"/>
      <c r="E84" s="252">
        <f>SUM(E81,E80)</f>
        <v>0</v>
      </c>
      <c r="F84" s="253"/>
      <c r="G84" s="252">
        <f>SUM(G81,G80)</f>
        <v>0</v>
      </c>
      <c r="H84" s="253"/>
      <c r="I84" s="252">
        <f>SUM(I81,I80)</f>
        <v>0</v>
      </c>
      <c r="J84" s="253"/>
      <c r="K84" s="252">
        <f>SUM(K81,K80)</f>
        <v>0</v>
      </c>
      <c r="L84" s="253"/>
      <c r="M84" s="252">
        <f>SUM(M81,M80)</f>
        <v>0</v>
      </c>
      <c r="N84" s="253"/>
      <c r="O84" s="252">
        <f>SUM(O81,O79)</f>
        <v>0</v>
      </c>
      <c r="P84" s="253"/>
      <c r="Q84" s="252">
        <f>SUM(Q81,Q79)</f>
        <v>0</v>
      </c>
      <c r="R84" s="253"/>
      <c r="S84" s="252">
        <f>SUM(S81,S79)</f>
        <v>0</v>
      </c>
      <c r="T84" s="253"/>
      <c r="U84" s="2"/>
      <c r="V84" s="38"/>
      <c r="AP84" s="7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</row>
    <row r="85" spans="1:58" s="64" customFormat="1" ht="3" customHeight="1" thickBot="1" x14ac:dyDescent="0.3">
      <c r="A85" s="2"/>
      <c r="B85" s="177"/>
      <c r="C85" s="29"/>
      <c r="D85" s="29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2"/>
      <c r="AP85" s="71"/>
    </row>
    <row r="86" spans="1:58" s="64" customFormat="1" ht="15.75" customHeight="1" thickTop="1" x14ac:dyDescent="0.25">
      <c r="A86" s="2"/>
      <c r="B86" s="256" t="s">
        <v>694</v>
      </c>
      <c r="C86" s="256"/>
      <c r="D86" s="256"/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"/>
      <c r="AP86" s="71"/>
    </row>
    <row r="87" spans="1:58" s="12" customFormat="1" ht="12.75" customHeight="1" x14ac:dyDescent="0.2">
      <c r="A87" s="11"/>
      <c r="B87" s="257" t="s">
        <v>3</v>
      </c>
      <c r="C87" s="259" t="s">
        <v>697</v>
      </c>
      <c r="D87" s="260"/>
      <c r="E87" s="260"/>
      <c r="F87" s="260"/>
      <c r="G87" s="260"/>
      <c r="H87" s="261"/>
      <c r="I87" s="259" t="s">
        <v>698</v>
      </c>
      <c r="J87" s="260"/>
      <c r="K87" s="260"/>
      <c r="L87" s="260"/>
      <c r="M87" s="260"/>
      <c r="N87" s="261"/>
      <c r="O87" s="259" t="s">
        <v>699</v>
      </c>
      <c r="P87" s="260"/>
      <c r="Q87" s="260"/>
      <c r="R87" s="260"/>
      <c r="S87" s="260"/>
      <c r="T87" s="261"/>
      <c r="U87" s="11"/>
      <c r="AP87" s="13"/>
    </row>
    <row r="88" spans="1:58" s="12" customFormat="1" ht="11.25" customHeight="1" x14ac:dyDescent="0.2">
      <c r="A88" s="11"/>
      <c r="B88" s="258"/>
      <c r="C88" s="262">
        <v>2019</v>
      </c>
      <c r="D88" s="263"/>
      <c r="E88" s="262">
        <v>2020</v>
      </c>
      <c r="F88" s="263"/>
      <c r="G88" s="262" t="s">
        <v>365</v>
      </c>
      <c r="H88" s="263"/>
      <c r="I88" s="262">
        <v>2019</v>
      </c>
      <c r="J88" s="263"/>
      <c r="K88" s="262">
        <v>2020</v>
      </c>
      <c r="L88" s="263"/>
      <c r="M88" s="262" t="s">
        <v>365</v>
      </c>
      <c r="N88" s="263"/>
      <c r="O88" s="262">
        <v>2019</v>
      </c>
      <c r="P88" s="263"/>
      <c r="Q88" s="262">
        <v>2020</v>
      </c>
      <c r="R88" s="263"/>
      <c r="S88" s="262" t="s">
        <v>365</v>
      </c>
      <c r="T88" s="263"/>
      <c r="U88" s="11"/>
      <c r="AP88" s="13"/>
    </row>
    <row r="89" spans="1:58" s="64" customFormat="1" ht="13.5" customHeight="1" x14ac:dyDescent="0.25">
      <c r="A89" s="2"/>
      <c r="B89" s="61" t="s">
        <v>64</v>
      </c>
      <c r="C89" s="246" t="e">
        <f>SUM(C90)</f>
        <v>#N/A</v>
      </c>
      <c r="D89" s="247"/>
      <c r="E89" s="246" t="e">
        <f>SUM(E90)</f>
        <v>#N/A</v>
      </c>
      <c r="F89" s="247"/>
      <c r="G89" s="248" t="e">
        <f>SUM(G90)</f>
        <v>#N/A</v>
      </c>
      <c r="H89" s="249"/>
      <c r="I89" s="246">
        <f>SUM(I90)</f>
        <v>0</v>
      </c>
      <c r="J89" s="247"/>
      <c r="K89" s="246">
        <f>SUM(K90)</f>
        <v>0</v>
      </c>
      <c r="L89" s="247"/>
      <c r="M89" s="248">
        <f>SUM(M90)</f>
        <v>0</v>
      </c>
      <c r="N89" s="249"/>
      <c r="O89" s="250" t="e">
        <f>SUM(O90)</f>
        <v>#N/A</v>
      </c>
      <c r="P89" s="251"/>
      <c r="Q89" s="250" t="e">
        <f>SUM(Q90)</f>
        <v>#N/A</v>
      </c>
      <c r="R89" s="251"/>
      <c r="S89" s="278" t="e">
        <f>SUM(S90)</f>
        <v>#N/A</v>
      </c>
      <c r="T89" s="279"/>
      <c r="U89" s="2"/>
      <c r="V89" s="38"/>
      <c r="AP89" s="71"/>
    </row>
    <row r="90" spans="1:58" s="64" customFormat="1" ht="13.5" customHeight="1" x14ac:dyDescent="0.25">
      <c r="A90" s="2"/>
      <c r="B90" s="62" t="s">
        <v>149</v>
      </c>
      <c r="C90" s="276" t="e">
        <f>C70-C80</f>
        <v>#N/A</v>
      </c>
      <c r="D90" s="277"/>
      <c r="E90" s="276" t="e">
        <f>E70-E80</f>
        <v>#N/A</v>
      </c>
      <c r="F90" s="277"/>
      <c r="G90" s="274" t="e">
        <f>SUM(C90:F90)</f>
        <v>#N/A</v>
      </c>
      <c r="H90" s="275"/>
      <c r="I90" s="276">
        <f t="shared" ref="I90" si="12">I70-I80</f>
        <v>0</v>
      </c>
      <c r="J90" s="277"/>
      <c r="K90" s="276">
        <f t="shared" ref="K90" si="13">K70-K80</f>
        <v>0</v>
      </c>
      <c r="L90" s="277"/>
      <c r="M90" s="274">
        <f>SUM(I90:L90)</f>
        <v>0</v>
      </c>
      <c r="N90" s="275"/>
      <c r="O90" s="276" t="e">
        <f t="shared" ref="O90" si="14">O70-O80</f>
        <v>#N/A</v>
      </c>
      <c r="P90" s="277"/>
      <c r="Q90" s="276" t="e">
        <f t="shared" ref="Q90" si="15">Q70-Q80</f>
        <v>#N/A</v>
      </c>
      <c r="R90" s="277"/>
      <c r="S90" s="285" t="e">
        <f>SUM(G90,M90)</f>
        <v>#N/A</v>
      </c>
      <c r="T90" s="286"/>
      <c r="U90" s="2"/>
      <c r="V90" s="38"/>
      <c r="AP90" s="71"/>
    </row>
    <row r="91" spans="1:58" s="64" customFormat="1" ht="13.5" customHeight="1" x14ac:dyDescent="0.25">
      <c r="A91" s="2"/>
      <c r="B91" s="61" t="s">
        <v>131</v>
      </c>
      <c r="C91" s="246" t="e">
        <f>SUM(C92:C93)</f>
        <v>#N/A</v>
      </c>
      <c r="D91" s="247"/>
      <c r="E91" s="246" t="e">
        <f>SUM(E92:E93)</f>
        <v>#N/A</v>
      </c>
      <c r="F91" s="247"/>
      <c r="G91" s="248" t="e">
        <f>SUM(G92:G93)</f>
        <v>#N/A</v>
      </c>
      <c r="H91" s="249"/>
      <c r="I91" s="246">
        <f>SUM(I92:I93)</f>
        <v>0</v>
      </c>
      <c r="J91" s="247"/>
      <c r="K91" s="246">
        <f>SUM(K92:K93)</f>
        <v>0</v>
      </c>
      <c r="L91" s="247"/>
      <c r="M91" s="248">
        <f>SUM(M92:M93)</f>
        <v>0</v>
      </c>
      <c r="N91" s="249"/>
      <c r="O91" s="250" t="e">
        <f>SUM(O92:O93)</f>
        <v>#N/A</v>
      </c>
      <c r="P91" s="251"/>
      <c r="Q91" s="250" t="e">
        <f>SUM(Q92:Q93)</f>
        <v>#N/A</v>
      </c>
      <c r="R91" s="251"/>
      <c r="S91" s="278" t="e">
        <f>SUM(S92:S93)</f>
        <v>#N/A</v>
      </c>
      <c r="T91" s="279"/>
      <c r="U91" s="2"/>
      <c r="V91" s="38"/>
      <c r="AP91" s="71"/>
    </row>
    <row r="92" spans="1:58" s="64" customFormat="1" ht="13.5" customHeight="1" x14ac:dyDescent="0.25">
      <c r="A92" s="2"/>
      <c r="B92" s="62" t="s">
        <v>150</v>
      </c>
      <c r="C92" s="276" t="e">
        <f t="shared" ref="C92" si="16">C72-C82</f>
        <v>#N/A</v>
      </c>
      <c r="D92" s="277"/>
      <c r="E92" s="276" t="e">
        <f t="shared" ref="E92" si="17">E72-E82</f>
        <v>#N/A</v>
      </c>
      <c r="F92" s="277"/>
      <c r="G92" s="274" t="e">
        <f t="shared" ref="G92:G93" si="18">SUM(C92:F92)</f>
        <v>#N/A</v>
      </c>
      <c r="H92" s="275"/>
      <c r="I92" s="276">
        <f t="shared" ref="I92" si="19">I72-I82</f>
        <v>0</v>
      </c>
      <c r="J92" s="277"/>
      <c r="K92" s="276">
        <f t="shared" ref="K92" si="20">K72-K82</f>
        <v>0</v>
      </c>
      <c r="L92" s="277"/>
      <c r="M92" s="274">
        <f t="shared" ref="M92:M93" si="21">SUM(I92:L92)</f>
        <v>0</v>
      </c>
      <c r="N92" s="275"/>
      <c r="O92" s="276" t="e">
        <f t="shared" ref="O92" si="22">O72-O82</f>
        <v>#N/A</v>
      </c>
      <c r="P92" s="277"/>
      <c r="Q92" s="276" t="e">
        <f t="shared" ref="Q92" si="23">Q72-Q82</f>
        <v>#N/A</v>
      </c>
      <c r="R92" s="277"/>
      <c r="S92" s="285" t="e">
        <f>SUM(G92,M92)</f>
        <v>#N/A</v>
      </c>
      <c r="T92" s="286"/>
      <c r="U92" s="2"/>
      <c r="V92" s="38"/>
      <c r="AP92" s="71"/>
    </row>
    <row r="93" spans="1:58" s="64" customFormat="1" ht="13.5" customHeight="1" x14ac:dyDescent="0.25">
      <c r="A93" s="2"/>
      <c r="B93" s="63" t="s">
        <v>151</v>
      </c>
      <c r="C93" s="276" t="e">
        <f t="shared" ref="C93" si="24">C73-C83</f>
        <v>#N/A</v>
      </c>
      <c r="D93" s="277"/>
      <c r="E93" s="276" t="e">
        <f t="shared" ref="E93" si="25">E73-E83</f>
        <v>#N/A</v>
      </c>
      <c r="F93" s="277"/>
      <c r="G93" s="274" t="e">
        <f t="shared" si="18"/>
        <v>#N/A</v>
      </c>
      <c r="H93" s="275"/>
      <c r="I93" s="276">
        <f t="shared" ref="I93" si="26">I73-I83</f>
        <v>0</v>
      </c>
      <c r="J93" s="277"/>
      <c r="K93" s="276">
        <f t="shared" ref="K93" si="27">K73-K83</f>
        <v>0</v>
      </c>
      <c r="L93" s="277"/>
      <c r="M93" s="274">
        <f t="shared" si="21"/>
        <v>0</v>
      </c>
      <c r="N93" s="275"/>
      <c r="O93" s="276" t="e">
        <f t="shared" ref="O93" si="28">O73-O83</f>
        <v>#N/A</v>
      </c>
      <c r="P93" s="277"/>
      <c r="Q93" s="276" t="e">
        <f t="shared" ref="Q93" si="29">Q73-Q83</f>
        <v>#N/A</v>
      </c>
      <c r="R93" s="277"/>
      <c r="S93" s="285" t="e">
        <f>SUM(G93,M93)</f>
        <v>#N/A</v>
      </c>
      <c r="T93" s="286"/>
      <c r="U93" s="2"/>
      <c r="V93" s="38"/>
      <c r="AP93" s="71"/>
    </row>
    <row r="94" spans="1:58" s="64" customFormat="1" ht="13.5" customHeight="1" x14ac:dyDescent="0.25">
      <c r="A94" s="2"/>
      <c r="B94" s="61" t="s">
        <v>132</v>
      </c>
      <c r="C94" s="252" t="e">
        <f>SUM(C91,C90)</f>
        <v>#N/A</v>
      </c>
      <c r="D94" s="253"/>
      <c r="E94" s="252" t="e">
        <f>SUM(E91,E90)</f>
        <v>#N/A</v>
      </c>
      <c r="F94" s="253"/>
      <c r="G94" s="252" t="e">
        <f>SUM(G91,G90)</f>
        <v>#N/A</v>
      </c>
      <c r="H94" s="253"/>
      <c r="I94" s="252">
        <f>SUM(I91,I90)</f>
        <v>0</v>
      </c>
      <c r="J94" s="253"/>
      <c r="K94" s="252">
        <f>SUM(K91,K90)</f>
        <v>0</v>
      </c>
      <c r="L94" s="253"/>
      <c r="M94" s="252">
        <f>SUM(M91,M90)</f>
        <v>0</v>
      </c>
      <c r="N94" s="253"/>
      <c r="O94" s="252" t="e">
        <f>SUM(O91,O89)</f>
        <v>#N/A</v>
      </c>
      <c r="P94" s="253"/>
      <c r="Q94" s="252" t="e">
        <f>SUM(Q91,Q89)</f>
        <v>#N/A</v>
      </c>
      <c r="R94" s="253"/>
      <c r="S94" s="252" t="e">
        <f>SUM(S91,S89)</f>
        <v>#N/A</v>
      </c>
      <c r="T94" s="253"/>
      <c r="U94" s="2"/>
      <c r="V94" s="38"/>
      <c r="AP94" s="71"/>
    </row>
    <row r="95" spans="1:58" s="64" customFormat="1" ht="3" customHeight="1" x14ac:dyDescent="0.25">
      <c r="A95" s="2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2"/>
      <c r="AP95" s="7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</row>
    <row r="96" spans="1:58" s="64" customFormat="1" x14ac:dyDescent="0.25">
      <c r="A96" s="2"/>
      <c r="B96" s="212" t="s">
        <v>695</v>
      </c>
      <c r="C96" s="60"/>
      <c r="D96" s="60"/>
      <c r="E96" s="60"/>
      <c r="F96" s="60"/>
      <c r="G96" s="60"/>
      <c r="H96" s="60"/>
      <c r="I96" s="60"/>
      <c r="J96" s="60"/>
      <c r="K96" s="60"/>
      <c r="L96" s="213"/>
      <c r="M96" s="213"/>
      <c r="N96" s="213"/>
      <c r="O96" s="213"/>
      <c r="P96" s="213"/>
      <c r="Q96" s="213"/>
      <c r="R96" s="213"/>
      <c r="S96" s="213"/>
      <c r="T96" s="213"/>
      <c r="U96" s="2"/>
      <c r="AP96" s="71"/>
    </row>
    <row r="97" spans="1:42" s="64" customFormat="1" ht="10.5" customHeight="1" x14ac:dyDescent="0.25">
      <c r="A97" s="2"/>
      <c r="B97" s="436" t="s">
        <v>661</v>
      </c>
      <c r="C97" s="436"/>
      <c r="D97" s="436"/>
      <c r="E97" s="436"/>
      <c r="F97" s="436"/>
      <c r="G97" s="436"/>
      <c r="H97" s="436"/>
      <c r="I97" s="436"/>
      <c r="J97" s="436"/>
      <c r="K97" s="211">
        <v>-1E-3</v>
      </c>
      <c r="L97" s="439" t="s">
        <v>696</v>
      </c>
      <c r="M97" s="439"/>
      <c r="N97" s="439"/>
      <c r="O97" s="439"/>
      <c r="P97" s="439"/>
      <c r="Q97" s="439"/>
      <c r="R97" s="439"/>
      <c r="S97" s="439"/>
      <c r="T97" s="439"/>
      <c r="U97" s="2"/>
      <c r="AP97" s="71"/>
    </row>
    <row r="98" spans="1:42" s="64" customFormat="1" ht="10.5" customHeight="1" x14ac:dyDescent="0.25">
      <c r="A98" s="2"/>
      <c r="B98" s="437" t="s">
        <v>660</v>
      </c>
      <c r="C98" s="437"/>
      <c r="D98" s="437"/>
      <c r="E98" s="437"/>
      <c r="F98" s="437"/>
      <c r="G98" s="437"/>
      <c r="H98" s="437"/>
      <c r="I98" s="437"/>
      <c r="J98" s="437"/>
      <c r="K98" s="210">
        <v>1E-3</v>
      </c>
      <c r="L98" s="440" t="s">
        <v>703</v>
      </c>
      <c r="M98" s="440"/>
      <c r="N98" s="440"/>
      <c r="O98" s="440"/>
      <c r="P98" s="440"/>
      <c r="Q98" s="440"/>
      <c r="R98" s="440"/>
      <c r="S98" s="440"/>
      <c r="T98" s="440"/>
      <c r="U98" s="2"/>
      <c r="AP98" s="71"/>
    </row>
    <row r="99" spans="1:42" s="64" customFormat="1" ht="10.5" customHeight="1" x14ac:dyDescent="0.25">
      <c r="A99" s="2"/>
      <c r="B99" s="437" t="s">
        <v>701</v>
      </c>
      <c r="C99" s="437"/>
      <c r="D99" s="437"/>
      <c r="E99" s="437"/>
      <c r="F99" s="437"/>
      <c r="G99" s="437"/>
      <c r="H99" s="437"/>
      <c r="I99" s="437"/>
      <c r="J99" s="437"/>
      <c r="K99" s="210">
        <v>0</v>
      </c>
      <c r="L99" s="440" t="s">
        <v>702</v>
      </c>
      <c r="M99" s="440"/>
      <c r="N99" s="440"/>
      <c r="O99" s="440"/>
      <c r="P99" s="440"/>
      <c r="Q99" s="440"/>
      <c r="R99" s="440"/>
      <c r="S99" s="440"/>
      <c r="T99" s="440"/>
      <c r="U99" s="2"/>
      <c r="AP99" s="71"/>
    </row>
    <row r="100" spans="1:42" s="64" customFormat="1" ht="10.5" customHeight="1" x14ac:dyDescent="0.25">
      <c r="A100" s="2"/>
      <c r="B100" s="437"/>
      <c r="C100" s="437"/>
      <c r="D100" s="437"/>
      <c r="E100" s="437"/>
      <c r="F100" s="437"/>
      <c r="G100" s="437"/>
      <c r="H100" s="437"/>
      <c r="I100" s="437"/>
      <c r="J100" s="437"/>
      <c r="K100" s="176"/>
      <c r="L100" s="176"/>
      <c r="M100" s="438"/>
      <c r="N100" s="438"/>
      <c r="O100" s="438"/>
      <c r="P100" s="438"/>
      <c r="Q100" s="438"/>
      <c r="R100" s="438"/>
      <c r="S100" s="438"/>
      <c r="T100" s="438"/>
      <c r="U100" s="2"/>
      <c r="AP100" s="71"/>
    </row>
    <row r="101" spans="1:42" ht="15.75" customHeight="1" thickBot="1" x14ac:dyDescent="0.3">
      <c r="B101" s="232" t="s">
        <v>35</v>
      </c>
      <c r="C101" s="233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  <c r="N101" s="233"/>
      <c r="O101" s="233"/>
      <c r="P101" s="233"/>
      <c r="Q101" s="233"/>
      <c r="R101" s="233"/>
      <c r="S101" s="233"/>
      <c r="T101" s="234"/>
    </row>
    <row r="102" spans="1:42" ht="15" customHeight="1" thickTop="1" x14ac:dyDescent="0.25">
      <c r="B102" s="34"/>
      <c r="C102" s="235" t="s">
        <v>61</v>
      </c>
      <c r="D102" s="236"/>
      <c r="E102" s="236"/>
      <c r="F102" s="236"/>
      <c r="G102" s="236"/>
      <c r="H102" s="236"/>
      <c r="I102" s="236"/>
      <c r="J102" s="236"/>
      <c r="K102" s="236"/>
      <c r="L102" s="236"/>
      <c r="M102" s="236"/>
      <c r="N102" s="236"/>
      <c r="O102" s="236"/>
      <c r="P102" s="236"/>
      <c r="Q102" s="236"/>
      <c r="R102" s="236"/>
      <c r="S102" s="236"/>
      <c r="T102" s="237"/>
    </row>
    <row r="103" spans="1:42" ht="52.5" customHeight="1" x14ac:dyDescent="0.25">
      <c r="B103" s="17" t="s">
        <v>39</v>
      </c>
      <c r="C103" s="238"/>
      <c r="D103" s="238"/>
      <c r="E103" s="238"/>
      <c r="F103" s="238"/>
      <c r="G103" s="238"/>
      <c r="H103" s="238"/>
      <c r="I103" s="238"/>
      <c r="J103" s="238"/>
      <c r="K103" s="238"/>
      <c r="L103" s="238"/>
      <c r="M103" s="238"/>
      <c r="N103" s="238"/>
      <c r="O103" s="238"/>
      <c r="P103" s="238"/>
      <c r="Q103" s="238"/>
      <c r="R103" s="238"/>
      <c r="S103" s="238"/>
      <c r="T103" s="239"/>
    </row>
    <row r="104" spans="1:42" ht="52.5" customHeight="1" x14ac:dyDescent="0.25">
      <c r="B104" s="17" t="s">
        <v>40</v>
      </c>
      <c r="C104" s="238"/>
      <c r="D104" s="238"/>
      <c r="E104" s="238"/>
      <c r="F104" s="238"/>
      <c r="G104" s="238"/>
      <c r="H104" s="238"/>
      <c r="I104" s="238"/>
      <c r="J104" s="238"/>
      <c r="K104" s="238"/>
      <c r="L104" s="238"/>
      <c r="M104" s="238"/>
      <c r="N104" s="238"/>
      <c r="O104" s="238"/>
      <c r="P104" s="238"/>
      <c r="Q104" s="238"/>
      <c r="R104" s="238"/>
      <c r="S104" s="238"/>
      <c r="T104" s="239"/>
    </row>
    <row r="105" spans="1:42" ht="52.5" customHeight="1" x14ac:dyDescent="0.25">
      <c r="B105" s="17" t="s">
        <v>41</v>
      </c>
      <c r="C105" s="238"/>
      <c r="D105" s="238"/>
      <c r="E105" s="238"/>
      <c r="F105" s="238"/>
      <c r="G105" s="238"/>
      <c r="H105" s="238"/>
      <c r="I105" s="238"/>
      <c r="J105" s="238"/>
      <c r="K105" s="238"/>
      <c r="L105" s="238"/>
      <c r="M105" s="238"/>
      <c r="N105" s="238"/>
      <c r="O105" s="238"/>
      <c r="P105" s="238"/>
      <c r="Q105" s="238"/>
      <c r="R105" s="238"/>
      <c r="S105" s="238"/>
      <c r="T105" s="239"/>
    </row>
    <row r="106" spans="1:42" ht="6" customHeight="1" x14ac:dyDescent="0.25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1:42" ht="15.75" customHeight="1" thickBot="1" x14ac:dyDescent="0.3">
      <c r="B107" s="325" t="s">
        <v>657</v>
      </c>
      <c r="C107" s="325"/>
      <c r="D107" s="325"/>
      <c r="E107" s="325"/>
      <c r="F107" s="325"/>
      <c r="G107" s="325"/>
      <c r="H107" s="325"/>
      <c r="I107" s="325"/>
      <c r="J107" s="325"/>
      <c r="K107" s="325"/>
      <c r="L107" s="33" t="e">
        <f>$S$7</f>
        <v>#N/A</v>
      </c>
      <c r="M107" s="33"/>
      <c r="N107" s="33"/>
      <c r="O107" s="27"/>
      <c r="P107" s="27"/>
      <c r="Q107" s="27"/>
      <c r="R107" s="27"/>
      <c r="S107" s="27"/>
      <c r="T107" s="27"/>
    </row>
    <row r="108" spans="1:42" ht="15.75" thickTop="1" x14ac:dyDescent="0.25">
      <c r="B108" s="34"/>
      <c r="C108" s="240"/>
      <c r="D108" s="241"/>
      <c r="E108" s="241"/>
      <c r="F108" s="241"/>
      <c r="G108" s="241"/>
      <c r="H108" s="241"/>
      <c r="I108" s="241"/>
      <c r="J108" s="241"/>
      <c r="K108" s="241"/>
      <c r="L108" s="241"/>
      <c r="M108" s="241"/>
      <c r="N108" s="241"/>
      <c r="O108" s="241"/>
      <c r="P108" s="241"/>
      <c r="Q108" s="241"/>
      <c r="R108" s="241"/>
      <c r="S108" s="241"/>
      <c r="T108" s="242"/>
    </row>
    <row r="109" spans="1:42" ht="15.75" customHeight="1" x14ac:dyDescent="0.25">
      <c r="B109" s="18" t="s">
        <v>0</v>
      </c>
      <c r="C109" s="243" t="e">
        <f>G12</f>
        <v>#N/A</v>
      </c>
      <c r="D109" s="243"/>
      <c r="E109" s="243"/>
      <c r="F109" s="243"/>
      <c r="G109" s="243"/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4"/>
    </row>
    <row r="110" spans="1:42" ht="13.5" customHeight="1" x14ac:dyDescent="0.25">
      <c r="B110" s="18" t="s">
        <v>1</v>
      </c>
      <c r="C110" s="243" t="s">
        <v>658</v>
      </c>
      <c r="D110" s="243"/>
      <c r="E110" s="243"/>
      <c r="F110" s="243"/>
      <c r="G110" s="243"/>
      <c r="H110" s="243"/>
      <c r="I110" s="243"/>
      <c r="J110" s="243"/>
      <c r="K110" s="243"/>
      <c r="L110" s="243"/>
      <c r="M110" s="243"/>
      <c r="N110" s="243"/>
      <c r="O110" s="243"/>
      <c r="P110" s="243"/>
      <c r="Q110" s="243"/>
      <c r="R110" s="243"/>
      <c r="S110" s="243"/>
      <c r="T110" s="244"/>
    </row>
    <row r="111" spans="1:42" x14ac:dyDescent="0.25">
      <c r="B111" s="19" t="s">
        <v>4</v>
      </c>
      <c r="C111" s="243">
        <v>112</v>
      </c>
      <c r="D111" s="243"/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243"/>
      <c r="P111" s="243"/>
      <c r="Q111" s="243"/>
      <c r="R111" s="243"/>
      <c r="S111" s="243"/>
      <c r="T111" s="244"/>
    </row>
    <row r="112" spans="1:42" x14ac:dyDescent="0.25">
      <c r="B112" s="19" t="s">
        <v>62</v>
      </c>
      <c r="C112" s="243" t="s">
        <v>5</v>
      </c>
      <c r="D112" s="243"/>
      <c r="E112" s="243"/>
      <c r="F112" s="243"/>
      <c r="G112" s="243"/>
      <c r="H112" s="243"/>
      <c r="I112" s="243"/>
      <c r="J112" s="243"/>
      <c r="K112" s="243"/>
      <c r="L112" s="243"/>
      <c r="M112" s="243"/>
      <c r="N112" s="243"/>
      <c r="O112" s="243"/>
      <c r="P112" s="243"/>
      <c r="Q112" s="243"/>
      <c r="R112" s="243"/>
      <c r="S112" s="243"/>
      <c r="T112" s="244"/>
    </row>
    <row r="113" spans="1:42" ht="25.5" customHeight="1" x14ac:dyDescent="0.25">
      <c r="B113" s="19" t="s">
        <v>125</v>
      </c>
      <c r="C113" s="405" t="s">
        <v>57</v>
      </c>
      <c r="D113" s="406"/>
      <c r="E113" s="407">
        <f>R4</f>
        <v>0</v>
      </c>
      <c r="F113" s="408"/>
      <c r="G113" s="405" t="s">
        <v>63</v>
      </c>
      <c r="H113" s="406"/>
      <c r="I113" s="404" t="e">
        <f>C10</f>
        <v>#N/A</v>
      </c>
      <c r="J113" s="243"/>
      <c r="K113" s="243"/>
      <c r="L113" s="243"/>
      <c r="M113" s="243"/>
      <c r="N113" s="243"/>
      <c r="O113" s="243"/>
      <c r="P113" s="243"/>
      <c r="Q113" s="243"/>
      <c r="R113" s="243"/>
      <c r="S113" s="243"/>
      <c r="T113" s="244"/>
    </row>
    <row r="114" spans="1:42" ht="13.5" customHeight="1" x14ac:dyDescent="0.25">
      <c r="B114" s="19" t="s">
        <v>6</v>
      </c>
      <c r="C114" s="413" t="e">
        <f>VLOOKUP($R$4,'DATA ZDROJ'!$B$3:$AF$40,25,0)</f>
        <v>#N/A</v>
      </c>
      <c r="D114" s="413"/>
      <c r="E114" s="413"/>
      <c r="F114" s="413"/>
      <c r="G114" s="413"/>
      <c r="H114" s="413"/>
      <c r="I114" s="413"/>
      <c r="J114" s="413"/>
      <c r="K114" s="413"/>
      <c r="L114" s="413"/>
      <c r="M114" s="413"/>
      <c r="N114" s="413"/>
      <c r="O114" s="413"/>
      <c r="P114" s="413"/>
      <c r="Q114" s="413"/>
      <c r="R114" s="413"/>
      <c r="S114" s="413"/>
      <c r="T114" s="414"/>
    </row>
    <row r="115" spans="1:42" s="64" customFormat="1" ht="13.5" customHeight="1" x14ac:dyDescent="0.25">
      <c r="A115" s="2"/>
      <c r="B115" s="19" t="s">
        <v>656</v>
      </c>
      <c r="C115" s="254" t="e">
        <f>VLOOKUP($R$4,'DATA ZDROJ'!$B$3:$AF$40,26,0)</f>
        <v>#N/A</v>
      </c>
      <c r="D115" s="254"/>
      <c r="E115" s="254"/>
      <c r="F115" s="254"/>
      <c r="G115" s="254"/>
      <c r="H115" s="254"/>
      <c r="I115" s="254"/>
      <c r="J115" s="254"/>
      <c r="K115" s="254"/>
      <c r="L115" s="254"/>
      <c r="M115" s="254"/>
      <c r="N115" s="254"/>
      <c r="O115" s="254"/>
      <c r="P115" s="254"/>
      <c r="Q115" s="254"/>
      <c r="R115" s="254"/>
      <c r="S115" s="254"/>
      <c r="T115" s="255"/>
      <c r="U115" s="2"/>
      <c r="AP115" s="71"/>
    </row>
    <row r="116" spans="1:42" ht="13.5" customHeight="1" x14ac:dyDescent="0.25">
      <c r="B116" s="18" t="s">
        <v>8</v>
      </c>
      <c r="C116" s="243" t="e">
        <f>G13</f>
        <v>#N/A</v>
      </c>
      <c r="D116" s="243"/>
      <c r="E116" s="243"/>
      <c r="F116" s="243"/>
      <c r="G116" s="243"/>
      <c r="H116" s="243"/>
      <c r="I116" s="243"/>
      <c r="J116" s="243"/>
      <c r="K116" s="243"/>
      <c r="L116" s="243"/>
      <c r="M116" s="243"/>
      <c r="N116" s="243"/>
      <c r="O116" s="243"/>
      <c r="P116" s="243"/>
      <c r="Q116" s="243"/>
      <c r="R116" s="243"/>
      <c r="S116" s="243"/>
      <c r="T116" s="244"/>
    </row>
    <row r="117" spans="1:42" s="12" customFormat="1" ht="24" customHeight="1" x14ac:dyDescent="0.2">
      <c r="A117" s="11"/>
      <c r="B117" s="245" t="s">
        <v>3</v>
      </c>
      <c r="C117" s="223" t="s">
        <v>124</v>
      </c>
      <c r="D117" s="223"/>
      <c r="E117" s="223" t="s">
        <v>147</v>
      </c>
      <c r="F117" s="223"/>
      <c r="G117" s="223" t="s">
        <v>120</v>
      </c>
      <c r="H117" s="223"/>
      <c r="I117" s="223" t="s">
        <v>133</v>
      </c>
      <c r="J117" s="223"/>
      <c r="K117" s="223" t="s">
        <v>141</v>
      </c>
      <c r="L117" s="223"/>
      <c r="M117" s="223" t="s">
        <v>136</v>
      </c>
      <c r="N117" s="223"/>
      <c r="O117" s="231" t="s">
        <v>119</v>
      </c>
      <c r="P117" s="231"/>
      <c r="Q117" s="231" t="s">
        <v>138</v>
      </c>
      <c r="R117" s="231"/>
      <c r="S117" s="231" t="s">
        <v>145</v>
      </c>
      <c r="T117" s="231"/>
      <c r="U117" s="11"/>
      <c r="AP117" s="13"/>
    </row>
    <row r="118" spans="1:42" s="12" customFormat="1" ht="11.25" customHeight="1" x14ac:dyDescent="0.2">
      <c r="A118" s="11"/>
      <c r="B118" s="245"/>
      <c r="C118" s="224" t="s">
        <v>118</v>
      </c>
      <c r="D118" s="224"/>
      <c r="E118" s="224" t="s">
        <v>137</v>
      </c>
      <c r="F118" s="224"/>
      <c r="G118" s="224" t="s">
        <v>121</v>
      </c>
      <c r="H118" s="224"/>
      <c r="I118" s="224"/>
      <c r="J118" s="224"/>
      <c r="K118" s="224"/>
      <c r="L118" s="224"/>
      <c r="M118" s="224"/>
      <c r="N118" s="224"/>
      <c r="O118" s="224" t="s">
        <v>122</v>
      </c>
      <c r="P118" s="224"/>
      <c r="Q118" s="224" t="s">
        <v>139</v>
      </c>
      <c r="R118" s="224"/>
      <c r="S118" s="224" t="s">
        <v>148</v>
      </c>
      <c r="T118" s="224"/>
      <c r="U118" s="11"/>
      <c r="AP118" s="13"/>
    </row>
    <row r="119" spans="1:42" s="12" customFormat="1" ht="11.25" customHeight="1" x14ac:dyDescent="0.2">
      <c r="A119" s="11"/>
      <c r="B119" s="245"/>
      <c r="C119" s="225" t="e">
        <f>$S$7</f>
        <v>#N/A</v>
      </c>
      <c r="D119" s="225"/>
      <c r="E119" s="225" t="e">
        <f>$S$7</f>
        <v>#N/A</v>
      </c>
      <c r="F119" s="225"/>
      <c r="G119" s="225" t="e">
        <f>$S$7</f>
        <v>#N/A</v>
      </c>
      <c r="H119" s="225"/>
      <c r="I119" s="229" t="e">
        <f>IF($L$107=$C$119,$L$107-1,"chyba")</f>
        <v>#N/A</v>
      </c>
      <c r="J119" s="230"/>
      <c r="K119" s="229" t="e">
        <f>$S$7</f>
        <v>#N/A</v>
      </c>
      <c r="L119" s="230"/>
      <c r="M119" s="229" t="e">
        <f>IF($L$107=$C$119,$L$107-1,"chyba")</f>
        <v>#N/A</v>
      </c>
      <c r="N119" s="230"/>
      <c r="O119" s="225" t="e">
        <f>$S$7</f>
        <v>#N/A</v>
      </c>
      <c r="P119" s="225"/>
      <c r="Q119" s="225" t="e">
        <f>$S$7</f>
        <v>#N/A</v>
      </c>
      <c r="R119" s="225"/>
      <c r="S119" s="409" t="e">
        <f>IF($L$107=$C$119,$L$107,"chyba")</f>
        <v>#N/A</v>
      </c>
      <c r="T119" s="409"/>
      <c r="U119" s="11"/>
      <c r="AP119" s="13"/>
    </row>
    <row r="120" spans="1:42" ht="21.75" customHeight="1" x14ac:dyDescent="0.25">
      <c r="B120" s="20" t="s">
        <v>7</v>
      </c>
      <c r="C120" s="227" t="e">
        <f>IF(C$119=C$48,SUM(C49,C59),(IF(C$119=E$48,SUM(E49,E59),"chyba")))</f>
        <v>#N/A</v>
      </c>
      <c r="D120" s="227"/>
      <c r="E120" s="220" t="e">
        <f>IF(E119=C78,C79,(IF(E119=E78,E79,"chyba")))</f>
        <v>#N/A</v>
      </c>
      <c r="F120" s="221"/>
      <c r="G120" s="222" t="e">
        <f>IF((C120-E120)&lt;0,CONCATENATE("chyba, přečerpáno o ",C120-E120,",- Kč"),C120-E120)</f>
        <v>#N/A</v>
      </c>
      <c r="H120" s="222"/>
      <c r="I120" s="227" t="e">
        <f>IF(I$119=I$48,SUM(I49,I59),(IF(I$119=K$48,SUM(K49,K59),"chyba")))</f>
        <v>#N/A</v>
      </c>
      <c r="J120" s="227"/>
      <c r="K120" s="227" t="e">
        <f>IF(K$119=I$78,I79,(IF(K$119=K$78,K79,"chyba")))</f>
        <v>#N/A</v>
      </c>
      <c r="L120" s="227"/>
      <c r="M120" s="222" t="e">
        <f>IF((I120-K120)&lt;0,CONCATENATE("chyba, přečerpáno o ",I120-K120,",- Kč"),I120-K120)</f>
        <v>#N/A</v>
      </c>
      <c r="N120" s="222"/>
      <c r="O120" s="228" t="e">
        <f>SUM(C120,I120)</f>
        <v>#N/A</v>
      </c>
      <c r="P120" s="228"/>
      <c r="Q120" s="353" t="e">
        <f>SUM(E120,K120)</f>
        <v>#N/A</v>
      </c>
      <c r="R120" s="353"/>
      <c r="S120" s="226" t="e">
        <f>IF((O120-Q120)&lt;0,CONCATENATE("chyba, přečerpáno o ",O120-Q120,",- Kč"),O120-Q120)</f>
        <v>#N/A</v>
      </c>
      <c r="T120" s="226"/>
    </row>
    <row r="121" spans="1:42" ht="21.75" customHeight="1" x14ac:dyDescent="0.25">
      <c r="B121" s="20" t="s">
        <v>13</v>
      </c>
      <c r="C121" s="220" t="e">
        <f t="shared" ref="C121:Q121" si="30">SUM(C122:C123)</f>
        <v>#N/A</v>
      </c>
      <c r="D121" s="221"/>
      <c r="E121" s="220" t="e">
        <f t="shared" si="30"/>
        <v>#N/A</v>
      </c>
      <c r="F121" s="221"/>
      <c r="G121" s="222" t="e">
        <f t="shared" ref="G121:G122" si="31">IF((C121-E121)&lt;0,CONCATENATE("chyba, přečerpáno o ",C121-E121,",- Kč"),C121-E121)</f>
        <v>#N/A</v>
      </c>
      <c r="H121" s="222"/>
      <c r="I121" s="220" t="e">
        <f t="shared" si="30"/>
        <v>#N/A</v>
      </c>
      <c r="J121" s="221"/>
      <c r="K121" s="220" t="e">
        <f t="shared" si="30"/>
        <v>#N/A</v>
      </c>
      <c r="L121" s="221"/>
      <c r="M121" s="222" t="e">
        <f t="shared" ref="M121:M123" si="32">IF((I121-K121)&lt;0,CONCATENATE("chyba, přečerpáno o ",I121-K121,",- Kč"),I121-K121)</f>
        <v>#N/A</v>
      </c>
      <c r="N121" s="222"/>
      <c r="O121" s="228" t="e">
        <f t="shared" si="30"/>
        <v>#N/A</v>
      </c>
      <c r="P121" s="228"/>
      <c r="Q121" s="353" t="e">
        <f t="shared" si="30"/>
        <v>#N/A</v>
      </c>
      <c r="R121" s="353"/>
      <c r="S121" s="226" t="e">
        <f t="shared" ref="S121:S122" si="33">IF((O121-Q121)&lt;0,CONCATENATE("chyba, přečerpáno o ",O121-Q121,",- Kč"),O121-Q121)</f>
        <v>#N/A</v>
      </c>
      <c r="T121" s="226"/>
    </row>
    <row r="122" spans="1:42" ht="21.75" customHeight="1" x14ac:dyDescent="0.25">
      <c r="B122" s="21" t="s">
        <v>126</v>
      </c>
      <c r="C122" s="370" t="e">
        <f>IF(C$119=C$48,SUM(C52,C62),(IF(C$119=E$48,SUM(E52,E62),"chyba")))</f>
        <v>#N/A</v>
      </c>
      <c r="D122" s="370"/>
      <c r="E122" s="368" t="e">
        <f>IF(E119=C78,C82,(IF(E119=E78,E82,"chyba")))</f>
        <v>#N/A</v>
      </c>
      <c r="F122" s="369"/>
      <c r="G122" s="359" t="e">
        <f t="shared" si="31"/>
        <v>#N/A</v>
      </c>
      <c r="H122" s="359"/>
      <c r="I122" s="227" t="e">
        <f>IF(I$119=I$48,SUM(I52,I62),(IF(I$119=K$48,SUM(K52,K62),"chyba")))</f>
        <v>#N/A</v>
      </c>
      <c r="J122" s="227"/>
      <c r="K122" s="227" t="e">
        <f>IF(K$119=I$78,I82,(IF(K$119=K$78,K82,"chyba")))</f>
        <v>#N/A</v>
      </c>
      <c r="L122" s="227"/>
      <c r="M122" s="359" t="e">
        <f t="shared" si="32"/>
        <v>#N/A</v>
      </c>
      <c r="N122" s="359"/>
      <c r="O122" s="412" t="e">
        <f t="shared" ref="O122:O123" si="34">SUM(C122,I122)</f>
        <v>#N/A</v>
      </c>
      <c r="P122" s="412"/>
      <c r="Q122" s="354" t="e">
        <f t="shared" ref="Q122:Q123" si="35">SUM(E122,K122)</f>
        <v>#N/A</v>
      </c>
      <c r="R122" s="354"/>
      <c r="S122" s="352" t="e">
        <f t="shared" si="33"/>
        <v>#N/A</v>
      </c>
      <c r="T122" s="352"/>
    </row>
    <row r="123" spans="1:42" ht="21.75" customHeight="1" x14ac:dyDescent="0.25">
      <c r="B123" s="22" t="s">
        <v>127</v>
      </c>
      <c r="C123" s="370" t="e">
        <f>IF(C$119=C$48,SUM(C53,C63),(IF(C$119=E$48,SUM(E53,E63),"chyba")))</f>
        <v>#N/A</v>
      </c>
      <c r="D123" s="370"/>
      <c r="E123" s="368" t="e">
        <f>IF(E119=C78,C83,(IF(E119=E78,E83,"chyba")))</f>
        <v>#N/A</v>
      </c>
      <c r="F123" s="369"/>
      <c r="G123" s="359" t="e">
        <f>IF((C123-E123)&lt;0,CONCATENATE("chyba, přečerpáno o ",C123-E123,",- Kč"),C123-E123)</f>
        <v>#N/A</v>
      </c>
      <c r="H123" s="359"/>
      <c r="I123" s="227" t="e">
        <f>IF(I$119=I$48,SUM(I53,I63),(IF(I$119=K$48,SUM(K53,K63),"chyba")))</f>
        <v>#N/A</v>
      </c>
      <c r="J123" s="227"/>
      <c r="K123" s="227" t="e">
        <f>IF(K$119=I$78,I83,(IF(K$119=K$78,K83,"chyba")))</f>
        <v>#N/A</v>
      </c>
      <c r="L123" s="227"/>
      <c r="M123" s="359" t="e">
        <f t="shared" si="32"/>
        <v>#N/A</v>
      </c>
      <c r="N123" s="359"/>
      <c r="O123" s="412" t="e">
        <f t="shared" si="34"/>
        <v>#N/A</v>
      </c>
      <c r="P123" s="412"/>
      <c r="Q123" s="354" t="e">
        <f t="shared" si="35"/>
        <v>#N/A</v>
      </c>
      <c r="R123" s="354"/>
      <c r="S123" s="352" t="e">
        <f>IF((O123-Q123)&lt;0,CONCATENATE("chyba, přečerpáno o ",O123-Q123,",- Kč"),O123-Q123)</f>
        <v>#N/A</v>
      </c>
      <c r="T123" s="352"/>
    </row>
    <row r="124" spans="1:42" ht="21.75" customHeight="1" x14ac:dyDescent="0.25">
      <c r="B124" s="23" t="s">
        <v>2</v>
      </c>
      <c r="C124" s="358" t="e">
        <f>SUM(C121,C120)</f>
        <v>#N/A</v>
      </c>
      <c r="D124" s="358"/>
      <c r="E124" s="358" t="e">
        <f t="shared" ref="E124:Q124" si="36">SUM(E121,E120)</f>
        <v>#N/A</v>
      </c>
      <c r="F124" s="358"/>
      <c r="G124" s="367" t="e">
        <f>IF((C124-E124)&lt;0,CONCATENATE("chyba, přečerpáno o ",C124-E124,",- Kč"),C124-E124)</f>
        <v>#N/A</v>
      </c>
      <c r="H124" s="367"/>
      <c r="I124" s="358" t="e">
        <f t="shared" si="36"/>
        <v>#N/A</v>
      </c>
      <c r="J124" s="358"/>
      <c r="K124" s="358" t="e">
        <f t="shared" si="36"/>
        <v>#N/A</v>
      </c>
      <c r="L124" s="358"/>
      <c r="M124" s="358" t="e">
        <f t="shared" si="36"/>
        <v>#N/A</v>
      </c>
      <c r="N124" s="358"/>
      <c r="O124" s="410" t="e">
        <f t="shared" si="36"/>
        <v>#N/A</v>
      </c>
      <c r="P124" s="410"/>
      <c r="Q124" s="410" t="e">
        <f t="shared" si="36"/>
        <v>#N/A</v>
      </c>
      <c r="R124" s="410"/>
      <c r="S124" s="367" t="e">
        <f>IF((O124-Q124)&lt;0,CONCATENATE("chyba, přečerpáno o ",O124-Q124,",- Kč"),O124-Q124)</f>
        <v>#N/A</v>
      </c>
      <c r="T124" s="367"/>
    </row>
    <row r="125" spans="1:42" ht="74.25" customHeight="1" x14ac:dyDescent="0.25">
      <c r="B125" s="24" t="s">
        <v>12</v>
      </c>
      <c r="C125" s="382"/>
      <c r="D125" s="382"/>
      <c r="E125" s="382"/>
      <c r="F125" s="382"/>
      <c r="G125" s="382"/>
      <c r="H125" s="382"/>
      <c r="I125" s="382"/>
      <c r="J125" s="382"/>
      <c r="K125" s="382"/>
      <c r="L125" s="382"/>
      <c r="M125" s="382"/>
      <c r="N125" s="382"/>
      <c r="O125" s="382"/>
      <c r="P125" s="382"/>
      <c r="Q125" s="382"/>
      <c r="R125" s="382"/>
      <c r="S125" s="382"/>
      <c r="T125" s="411"/>
    </row>
    <row r="126" spans="1:42" x14ac:dyDescent="0.25">
      <c r="B126" s="28"/>
      <c r="C126" s="29" t="s">
        <v>75</v>
      </c>
      <c r="D126" s="29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</row>
    <row r="127" spans="1:42" ht="21.75" customHeight="1" thickBot="1" x14ac:dyDescent="0.3">
      <c r="B127" s="325" t="s">
        <v>129</v>
      </c>
      <c r="C127" s="325"/>
      <c r="D127" s="325"/>
      <c r="E127" s="325"/>
      <c r="F127" s="325"/>
      <c r="G127" s="37" t="e">
        <f>$S$7</f>
        <v>#N/A</v>
      </c>
      <c r="H127" s="364" t="s">
        <v>140</v>
      </c>
      <c r="I127" s="364"/>
      <c r="J127" s="364"/>
      <c r="K127" s="364"/>
      <c r="L127" s="364"/>
      <c r="M127" s="364"/>
      <c r="N127" s="364"/>
      <c r="O127" s="364"/>
      <c r="P127" s="32" t="e">
        <f>$S$7+1</f>
        <v>#N/A</v>
      </c>
      <c r="Q127" s="27"/>
      <c r="R127" s="27"/>
      <c r="S127" s="399"/>
      <c r="T127" s="399"/>
    </row>
    <row r="128" spans="1:42" s="12" customFormat="1" ht="37.5" customHeight="1" thickTop="1" x14ac:dyDescent="0.2">
      <c r="A128" s="11"/>
      <c r="B128" s="58" t="s">
        <v>144</v>
      </c>
      <c r="C128" s="400" t="s">
        <v>667</v>
      </c>
      <c r="D128" s="401"/>
      <c r="E128" s="401"/>
      <c r="F128" s="401"/>
      <c r="G128" s="401"/>
      <c r="H128" s="401"/>
      <c r="I128" s="401"/>
      <c r="J128" s="401"/>
      <c r="K128" s="401"/>
      <c r="L128" s="401"/>
      <c r="M128" s="401"/>
      <c r="N128" s="401"/>
      <c r="O128" s="401"/>
      <c r="P128" s="401"/>
      <c r="Q128" s="401"/>
      <c r="R128" s="401"/>
      <c r="S128" s="401"/>
      <c r="T128" s="402"/>
      <c r="U128" s="11"/>
      <c r="AP128" s="13"/>
    </row>
    <row r="129" spans="1:42" ht="27" customHeight="1" x14ac:dyDescent="0.25">
      <c r="B129" s="43" t="s">
        <v>16</v>
      </c>
      <c r="C129" s="403"/>
      <c r="D129" s="403"/>
      <c r="E129" s="403"/>
      <c r="F129" s="403"/>
      <c r="G129" s="403"/>
      <c r="H129" s="403"/>
      <c r="I129" s="403"/>
      <c r="J129" s="403"/>
      <c r="K129" s="403"/>
      <c r="L129" s="403"/>
      <c r="M129" s="403"/>
      <c r="N129" s="403"/>
      <c r="O129" s="403"/>
      <c r="P129" s="403"/>
      <c r="Q129" s="403"/>
      <c r="R129" s="403"/>
      <c r="S129" s="403"/>
      <c r="T129" s="403"/>
    </row>
    <row r="130" spans="1:42" ht="13.5" customHeight="1" x14ac:dyDescent="0.25">
      <c r="B130" s="44" t="s">
        <v>17</v>
      </c>
      <c r="C130" s="365" t="s">
        <v>123</v>
      </c>
      <c r="D130" s="366"/>
      <c r="E130" s="355" t="e">
        <f>$S$7</f>
        <v>#N/A</v>
      </c>
      <c r="F130" s="355"/>
      <c r="G130" s="355"/>
      <c r="H130" s="356"/>
      <c r="I130" s="362" t="s">
        <v>142</v>
      </c>
      <c r="J130" s="363"/>
      <c r="K130" s="363"/>
      <c r="L130" s="363"/>
      <c r="M130" s="355" t="e">
        <f>E130-1</f>
        <v>#N/A</v>
      </c>
      <c r="N130" s="357"/>
      <c r="O130" s="360" t="s">
        <v>74</v>
      </c>
      <c r="P130" s="361"/>
      <c r="Q130" s="361"/>
      <c r="R130" s="361"/>
      <c r="S130" s="361"/>
      <c r="T130" s="357"/>
      <c r="V130" s="52"/>
      <c r="W130" s="52"/>
      <c r="X130" s="52"/>
    </row>
    <row r="131" spans="1:42" ht="24" customHeight="1" x14ac:dyDescent="0.25">
      <c r="B131" s="42" t="s">
        <v>7</v>
      </c>
      <c r="C131" s="373"/>
      <c r="D131" s="374"/>
      <c r="E131" s="374"/>
      <c r="F131" s="374"/>
      <c r="G131" s="374"/>
      <c r="H131" s="375"/>
      <c r="I131" s="373" t="e">
        <f>M120</f>
        <v>#N/A</v>
      </c>
      <c r="J131" s="374"/>
      <c r="K131" s="374"/>
      <c r="L131" s="374"/>
      <c r="M131" s="374"/>
      <c r="N131" s="375"/>
      <c r="O131" s="379" t="e">
        <f>SUM(C131:M131)</f>
        <v>#N/A</v>
      </c>
      <c r="P131" s="380"/>
      <c r="Q131" s="380"/>
      <c r="R131" s="380"/>
      <c r="S131" s="380"/>
      <c r="T131" s="381"/>
      <c r="V131" s="53"/>
      <c r="W131" s="53"/>
      <c r="X131" s="53"/>
    </row>
    <row r="132" spans="1:42" ht="24" customHeight="1" x14ac:dyDescent="0.25">
      <c r="B132" s="42" t="s">
        <v>13</v>
      </c>
      <c r="C132" s="379">
        <f>SUM(C133:G134)</f>
        <v>0</v>
      </c>
      <c r="D132" s="380"/>
      <c r="E132" s="380"/>
      <c r="F132" s="380"/>
      <c r="G132" s="380"/>
      <c r="H132" s="381"/>
      <c r="I132" s="379" t="e">
        <f>SUM(I133:M134)</f>
        <v>#N/A</v>
      </c>
      <c r="J132" s="380"/>
      <c r="K132" s="380"/>
      <c r="L132" s="380"/>
      <c r="M132" s="380"/>
      <c r="N132" s="381"/>
      <c r="O132" s="379" t="e">
        <f>SUM(O133:S134)</f>
        <v>#N/A</v>
      </c>
      <c r="P132" s="380"/>
      <c r="Q132" s="380"/>
      <c r="R132" s="380"/>
      <c r="S132" s="380"/>
      <c r="T132" s="381"/>
      <c r="V132" s="53"/>
      <c r="W132" s="53"/>
      <c r="X132" s="53"/>
    </row>
    <row r="133" spans="1:42" ht="24" customHeight="1" x14ac:dyDescent="0.25">
      <c r="B133" s="45" t="s">
        <v>15</v>
      </c>
      <c r="C133" s="373"/>
      <c r="D133" s="374"/>
      <c r="E133" s="374"/>
      <c r="F133" s="374"/>
      <c r="G133" s="374"/>
      <c r="H133" s="375"/>
      <c r="I133" s="373" t="e">
        <f>M122</f>
        <v>#N/A</v>
      </c>
      <c r="J133" s="374"/>
      <c r="K133" s="374"/>
      <c r="L133" s="374"/>
      <c r="M133" s="374"/>
      <c r="N133" s="375"/>
      <c r="O133" s="379" t="e">
        <f>SUM(C133:M133)</f>
        <v>#N/A</v>
      </c>
      <c r="P133" s="380"/>
      <c r="Q133" s="380"/>
      <c r="R133" s="380"/>
      <c r="S133" s="380"/>
      <c r="T133" s="381"/>
      <c r="V133" s="53"/>
      <c r="W133" s="53"/>
      <c r="X133" s="53"/>
    </row>
    <row r="134" spans="1:42" ht="24" customHeight="1" x14ac:dyDescent="0.25">
      <c r="B134" s="46" t="s">
        <v>14</v>
      </c>
      <c r="C134" s="373"/>
      <c r="D134" s="374"/>
      <c r="E134" s="374"/>
      <c r="F134" s="374"/>
      <c r="G134" s="374"/>
      <c r="H134" s="375"/>
      <c r="I134" s="373" t="e">
        <f>M123</f>
        <v>#N/A</v>
      </c>
      <c r="J134" s="374"/>
      <c r="K134" s="374"/>
      <c r="L134" s="374"/>
      <c r="M134" s="374"/>
      <c r="N134" s="375"/>
      <c r="O134" s="379" t="e">
        <f>SUM(C134:M134)</f>
        <v>#N/A</v>
      </c>
      <c r="P134" s="380"/>
      <c r="Q134" s="380"/>
      <c r="R134" s="380"/>
      <c r="S134" s="380"/>
      <c r="T134" s="381"/>
      <c r="V134" s="53"/>
      <c r="W134" s="53"/>
      <c r="X134" s="53"/>
    </row>
    <row r="135" spans="1:42" ht="24" customHeight="1" x14ac:dyDescent="0.25">
      <c r="B135" s="47" t="s">
        <v>2</v>
      </c>
      <c r="C135" s="376">
        <f>SUM(C131,C132)</f>
        <v>0</v>
      </c>
      <c r="D135" s="377"/>
      <c r="E135" s="377"/>
      <c r="F135" s="377"/>
      <c r="G135" s="377"/>
      <c r="H135" s="378"/>
      <c r="I135" s="376" t="e">
        <f>SUM(I131,I132)</f>
        <v>#N/A</v>
      </c>
      <c r="J135" s="377"/>
      <c r="K135" s="377"/>
      <c r="L135" s="377"/>
      <c r="M135" s="377"/>
      <c r="N135" s="378"/>
      <c r="O135" s="376" t="e">
        <f>SUM(O131,O132)</f>
        <v>#N/A</v>
      </c>
      <c r="P135" s="377"/>
      <c r="Q135" s="377"/>
      <c r="R135" s="377"/>
      <c r="S135" s="377"/>
      <c r="T135" s="378"/>
      <c r="V135" s="53"/>
      <c r="W135" s="53"/>
      <c r="X135" s="53"/>
    </row>
    <row r="136" spans="1:42" ht="74.25" customHeight="1" x14ac:dyDescent="0.25">
      <c r="B136" s="48" t="s">
        <v>19</v>
      </c>
      <c r="C136" s="382"/>
      <c r="D136" s="382"/>
      <c r="E136" s="382"/>
      <c r="F136" s="382"/>
      <c r="G136" s="382"/>
      <c r="H136" s="382"/>
      <c r="I136" s="382"/>
      <c r="J136" s="382"/>
      <c r="K136" s="382"/>
      <c r="L136" s="382"/>
      <c r="M136" s="382"/>
      <c r="N136" s="382"/>
      <c r="O136" s="382"/>
      <c r="P136" s="382"/>
      <c r="Q136" s="382"/>
      <c r="R136" s="382"/>
      <c r="S136" s="382"/>
      <c r="T136" s="382"/>
      <c r="V136" s="52"/>
      <c r="W136" s="52"/>
      <c r="X136" s="52"/>
    </row>
    <row r="137" spans="1:42" s="50" customFormat="1" ht="27" customHeight="1" x14ac:dyDescent="0.2">
      <c r="A137" s="49"/>
      <c r="B137" s="371" t="s">
        <v>143</v>
      </c>
      <c r="C137" s="372"/>
      <c r="D137" s="372"/>
      <c r="E137" s="372"/>
      <c r="F137" s="372"/>
      <c r="G137" s="372"/>
      <c r="H137" s="372"/>
      <c r="I137" s="372"/>
      <c r="J137" s="372"/>
      <c r="K137" s="372"/>
      <c r="L137" s="372"/>
      <c r="M137" s="372"/>
      <c r="N137" s="372"/>
      <c r="O137" s="372"/>
      <c r="P137" s="372"/>
      <c r="Q137" s="372"/>
      <c r="R137" s="372"/>
      <c r="S137" s="372"/>
      <c r="T137" s="372"/>
      <c r="U137" s="49"/>
      <c r="AP137" s="51"/>
    </row>
    <row r="138" spans="1:42" ht="15.75" thickBot="1" x14ac:dyDescent="0.3">
      <c r="B138" s="384" t="s">
        <v>70</v>
      </c>
      <c r="C138" s="385"/>
      <c r="D138" s="385"/>
      <c r="E138" s="385"/>
      <c r="F138" s="385"/>
      <c r="G138" s="385"/>
      <c r="H138" s="385"/>
      <c r="I138" s="385"/>
      <c r="J138" s="385"/>
      <c r="K138" s="385"/>
      <c r="L138" s="385"/>
      <c r="M138" s="385"/>
      <c r="N138" s="385"/>
      <c r="O138" s="385"/>
      <c r="P138" s="385"/>
      <c r="Q138" s="385"/>
      <c r="R138" s="385"/>
      <c r="S138" s="385"/>
      <c r="T138" s="386"/>
    </row>
    <row r="139" spans="1:42" ht="13.5" customHeight="1" thickTop="1" x14ac:dyDescent="0.25">
      <c r="B139" s="34"/>
      <c r="C139" s="240"/>
      <c r="D139" s="241"/>
      <c r="E139" s="241"/>
      <c r="F139" s="241"/>
      <c r="G139" s="241"/>
      <c r="H139" s="241"/>
      <c r="I139" s="241"/>
      <c r="J139" s="241"/>
      <c r="K139" s="241"/>
      <c r="L139" s="241"/>
      <c r="M139" s="241"/>
      <c r="N139" s="241"/>
      <c r="O139" s="241"/>
      <c r="P139" s="241"/>
      <c r="Q139" s="241"/>
      <c r="R139" s="241"/>
      <c r="S139" s="241"/>
      <c r="T139" s="242"/>
    </row>
    <row r="140" spans="1:42" ht="18.75" x14ac:dyDescent="0.25">
      <c r="B140" s="25">
        <v>1</v>
      </c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  <c r="P140" s="238"/>
      <c r="Q140" s="238"/>
      <c r="R140" s="238"/>
      <c r="S140" s="238"/>
      <c r="T140" s="239"/>
    </row>
    <row r="141" spans="1:42" ht="18.75" x14ac:dyDescent="0.25">
      <c r="B141" s="25">
        <v>2</v>
      </c>
      <c r="C141" s="238"/>
      <c r="D141" s="238"/>
      <c r="E141" s="238"/>
      <c r="F141" s="238"/>
      <c r="G141" s="238"/>
      <c r="H141" s="238"/>
      <c r="I141" s="238"/>
      <c r="J141" s="238"/>
      <c r="K141" s="238"/>
      <c r="L141" s="238"/>
      <c r="M141" s="238"/>
      <c r="N141" s="238"/>
      <c r="O141" s="238"/>
      <c r="P141" s="238"/>
      <c r="Q141" s="238"/>
      <c r="R141" s="238"/>
      <c r="S141" s="238"/>
      <c r="T141" s="239"/>
    </row>
    <row r="142" spans="1:42" ht="18.75" x14ac:dyDescent="0.25">
      <c r="B142" s="25">
        <v>3</v>
      </c>
      <c r="C142" s="395"/>
      <c r="D142" s="395"/>
      <c r="E142" s="395"/>
      <c r="F142" s="395"/>
      <c r="G142" s="395"/>
      <c r="H142" s="395"/>
      <c r="I142" s="395"/>
      <c r="J142" s="395"/>
      <c r="K142" s="395"/>
      <c r="L142" s="395"/>
      <c r="M142" s="395"/>
      <c r="N142" s="395"/>
      <c r="O142" s="395"/>
      <c r="P142" s="395"/>
      <c r="Q142" s="395"/>
      <c r="R142" s="395"/>
      <c r="S142" s="395"/>
      <c r="T142" s="396"/>
    </row>
    <row r="143" spans="1:42" ht="18.75" x14ac:dyDescent="0.25">
      <c r="B143" s="25">
        <v>4</v>
      </c>
      <c r="C143" s="238"/>
      <c r="D143" s="238"/>
      <c r="E143" s="238"/>
      <c r="F143" s="238"/>
      <c r="G143" s="238"/>
      <c r="H143" s="238"/>
      <c r="I143" s="238"/>
      <c r="J143" s="238"/>
      <c r="K143" s="238"/>
      <c r="L143" s="238"/>
      <c r="M143" s="238"/>
      <c r="N143" s="238"/>
      <c r="O143" s="238"/>
      <c r="P143" s="238"/>
      <c r="Q143" s="238"/>
      <c r="R143" s="238"/>
      <c r="S143" s="238"/>
      <c r="T143" s="239"/>
    </row>
    <row r="144" spans="1:42" ht="18.75" x14ac:dyDescent="0.25">
      <c r="B144" s="25">
        <v>5</v>
      </c>
      <c r="C144" s="395"/>
      <c r="D144" s="395"/>
      <c r="E144" s="395"/>
      <c r="F144" s="395"/>
      <c r="G144" s="395"/>
      <c r="H144" s="395"/>
      <c r="I144" s="395"/>
      <c r="J144" s="395"/>
      <c r="K144" s="395"/>
      <c r="L144" s="395"/>
      <c r="M144" s="395"/>
      <c r="N144" s="395"/>
      <c r="O144" s="395"/>
      <c r="P144" s="395"/>
      <c r="Q144" s="395"/>
      <c r="R144" s="395"/>
      <c r="S144" s="395"/>
      <c r="T144" s="396"/>
    </row>
    <row r="145" spans="2:20" ht="18.75" x14ac:dyDescent="0.25">
      <c r="B145" s="25">
        <v>6</v>
      </c>
      <c r="C145" s="395"/>
      <c r="D145" s="395"/>
      <c r="E145" s="395"/>
      <c r="F145" s="395"/>
      <c r="G145" s="395"/>
      <c r="H145" s="395"/>
      <c r="I145" s="395"/>
      <c r="J145" s="395"/>
      <c r="K145" s="395"/>
      <c r="L145" s="395"/>
      <c r="M145" s="395"/>
      <c r="N145" s="395"/>
      <c r="O145" s="395"/>
      <c r="P145" s="395"/>
      <c r="Q145" s="395"/>
      <c r="R145" s="395"/>
      <c r="S145" s="395"/>
      <c r="T145" s="396"/>
    </row>
    <row r="146" spans="2:20" x14ac:dyDescent="0.25">
      <c r="B146" s="5"/>
      <c r="C146" s="383"/>
      <c r="D146" s="383"/>
      <c r="E146" s="383"/>
      <c r="F146" s="383"/>
      <c r="G146" s="383"/>
      <c r="H146" s="383"/>
      <c r="I146" s="383"/>
      <c r="J146" s="383"/>
      <c r="K146" s="383"/>
      <c r="L146" s="383"/>
      <c r="M146" s="383"/>
      <c r="N146" s="383"/>
      <c r="O146" s="383"/>
      <c r="P146" s="383"/>
      <c r="Q146" s="383"/>
      <c r="R146" s="383"/>
      <c r="S146" s="383"/>
      <c r="T146" s="383"/>
    </row>
    <row r="147" spans="2:20" x14ac:dyDescent="0.25">
      <c r="B147" s="329" t="s">
        <v>18</v>
      </c>
      <c r="C147" s="330"/>
      <c r="D147" s="330"/>
      <c r="E147" s="330"/>
      <c r="F147" s="330"/>
      <c r="G147" s="330"/>
      <c r="H147" s="387" t="s">
        <v>11</v>
      </c>
      <c r="I147" s="387"/>
      <c r="J147" s="387"/>
      <c r="K147" s="387"/>
      <c r="L147" s="387"/>
      <c r="M147" s="389" t="s">
        <v>10</v>
      </c>
      <c r="N147" s="390"/>
      <c r="O147" s="390"/>
      <c r="P147" s="390"/>
      <c r="Q147" s="390"/>
      <c r="R147" s="390"/>
      <c r="S147" s="390"/>
      <c r="T147" s="390"/>
    </row>
    <row r="148" spans="2:20" ht="34.5" customHeight="1" x14ac:dyDescent="0.25">
      <c r="B148" s="327" t="e">
        <f>G13</f>
        <v>#N/A</v>
      </c>
      <c r="C148" s="328"/>
      <c r="D148" s="328"/>
      <c r="E148" s="328"/>
      <c r="F148" s="328"/>
      <c r="G148" s="328"/>
      <c r="H148" s="388"/>
      <c r="I148" s="388"/>
      <c r="J148" s="388"/>
      <c r="K148" s="388"/>
      <c r="L148" s="388"/>
      <c r="M148" s="391"/>
      <c r="N148" s="392"/>
      <c r="O148" s="392"/>
      <c r="P148" s="392"/>
      <c r="Q148" s="392"/>
      <c r="R148" s="392"/>
      <c r="S148" s="392"/>
      <c r="T148" s="392"/>
    </row>
    <row r="149" spans="2:20" x14ac:dyDescent="0.25">
      <c r="B149" s="329" t="s">
        <v>9</v>
      </c>
      <c r="C149" s="330"/>
      <c r="D149" s="330"/>
      <c r="E149" s="330"/>
      <c r="F149" s="330"/>
      <c r="G149" s="330"/>
      <c r="H149" s="387" t="s">
        <v>11</v>
      </c>
      <c r="I149" s="387"/>
      <c r="J149" s="387"/>
      <c r="K149" s="387"/>
      <c r="L149" s="387"/>
      <c r="M149" s="389" t="s">
        <v>10</v>
      </c>
      <c r="N149" s="390"/>
      <c r="O149" s="390"/>
      <c r="P149" s="390"/>
      <c r="Q149" s="390"/>
      <c r="R149" s="390"/>
      <c r="S149" s="390"/>
      <c r="T149" s="390"/>
    </row>
    <row r="150" spans="2:20" ht="34.5" customHeight="1" x14ac:dyDescent="0.25">
      <c r="B150" s="397"/>
      <c r="C150" s="398"/>
      <c r="D150" s="398"/>
      <c r="E150" s="398"/>
      <c r="F150" s="398"/>
      <c r="G150" s="398"/>
      <c r="H150" s="388"/>
      <c r="I150" s="388"/>
      <c r="J150" s="388"/>
      <c r="K150" s="388"/>
      <c r="L150" s="388"/>
      <c r="M150" s="393"/>
      <c r="N150" s="394"/>
      <c r="O150" s="394"/>
      <c r="P150" s="394"/>
      <c r="Q150" s="394"/>
      <c r="R150" s="394"/>
      <c r="S150" s="394"/>
      <c r="T150" s="394"/>
    </row>
    <row r="151" spans="2:20" x14ac:dyDescent="0.25">
      <c r="B151" s="339" t="s">
        <v>718</v>
      </c>
      <c r="C151" s="339"/>
      <c r="D151" s="339"/>
      <c r="E151" s="339"/>
      <c r="F151" s="339"/>
      <c r="G151" s="339"/>
      <c r="H151" s="39"/>
      <c r="I151" s="320"/>
      <c r="J151" s="320"/>
      <c r="K151" s="320"/>
      <c r="L151" s="40"/>
      <c r="M151" s="320"/>
      <c r="N151" s="320"/>
      <c r="O151" s="320"/>
      <c r="P151" s="320"/>
      <c r="Q151" s="320"/>
      <c r="R151" s="320"/>
      <c r="S151" s="320"/>
      <c r="T151" s="14"/>
    </row>
    <row r="152" spans="2:20" ht="13.5" customHeight="1" x14ac:dyDescent="0.25">
      <c r="B152" s="54"/>
      <c r="C152" s="54"/>
      <c r="D152" s="54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49"/>
      <c r="R152" s="49"/>
      <c r="S152" s="49"/>
      <c r="T152" s="49"/>
    </row>
    <row r="153" spans="2:20" x14ac:dyDescent="0.25">
      <c r="B153" s="326"/>
      <c r="C153" s="326"/>
      <c r="D153" s="326"/>
      <c r="E153" s="326"/>
      <c r="F153" s="326"/>
      <c r="G153" s="326"/>
      <c r="H153" s="326"/>
      <c r="I153" s="326"/>
      <c r="J153" s="326"/>
      <c r="K153" s="326"/>
      <c r="L153" s="326"/>
      <c r="M153" s="326"/>
      <c r="N153" s="326"/>
      <c r="O153" s="326"/>
      <c r="P153" s="326"/>
      <c r="Q153" s="326"/>
      <c r="R153" s="326"/>
      <c r="S153" s="326"/>
      <c r="T153" s="41"/>
    </row>
    <row r="154" spans="2:20" ht="15" customHeight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2:20" ht="15" customHeight="1" x14ac:dyDescent="0.25"/>
    <row r="156" spans="2:20" ht="15" customHeight="1" x14ac:dyDescent="0.25"/>
    <row r="157" spans="2:20" ht="15" customHeight="1" x14ac:dyDescent="0.25"/>
    <row r="158" spans="2:20" ht="15" customHeight="1" x14ac:dyDescent="0.25"/>
    <row r="159" spans="2:20" ht="15" customHeight="1" x14ac:dyDescent="0.25"/>
    <row r="160" spans="2:2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</sheetData>
  <sheetProtection algorithmName="SHA-512" hashValue="t0ndP+gWDpqj8yFaq4hrl+UcE30i4BaVVqgOZCXHgLF8pFXTFbOCOReQyftQdIkiCZCddELyenfe3znY0aTX0w==" saltValue="8AITrrc1brodihRa8XWseA==" spinCount="100000" sheet="1" selectLockedCells="1"/>
  <mergeCells count="572">
    <mergeCell ref="B97:J97"/>
    <mergeCell ref="B98:J98"/>
    <mergeCell ref="B100:J100"/>
    <mergeCell ref="M100:T100"/>
    <mergeCell ref="L97:T97"/>
    <mergeCell ref="L98:T98"/>
    <mergeCell ref="B99:J99"/>
    <mergeCell ref="L99:T99"/>
    <mergeCell ref="C94:D94"/>
    <mergeCell ref="E94:F94"/>
    <mergeCell ref="G94:H94"/>
    <mergeCell ref="I94:J94"/>
    <mergeCell ref="K94:L94"/>
    <mergeCell ref="M94:N94"/>
    <mergeCell ref="O94:P94"/>
    <mergeCell ref="Q94:R94"/>
    <mergeCell ref="S94:T94"/>
    <mergeCell ref="C93:D93"/>
    <mergeCell ref="E93:F93"/>
    <mergeCell ref="G93:H93"/>
    <mergeCell ref="I93:J93"/>
    <mergeCell ref="K93:L93"/>
    <mergeCell ref="M93:N93"/>
    <mergeCell ref="O93:P93"/>
    <mergeCell ref="Q93:R93"/>
    <mergeCell ref="S93:T93"/>
    <mergeCell ref="C92:D92"/>
    <mergeCell ref="E92:F92"/>
    <mergeCell ref="G92:H92"/>
    <mergeCell ref="I92:J92"/>
    <mergeCell ref="K92:L92"/>
    <mergeCell ref="M92:N92"/>
    <mergeCell ref="O92:P92"/>
    <mergeCell ref="Q92:R92"/>
    <mergeCell ref="S92:T92"/>
    <mergeCell ref="C91:D91"/>
    <mergeCell ref="E91:F91"/>
    <mergeCell ref="G91:H91"/>
    <mergeCell ref="I91:J91"/>
    <mergeCell ref="K91:L91"/>
    <mergeCell ref="M91:N91"/>
    <mergeCell ref="O91:P91"/>
    <mergeCell ref="Q91:R91"/>
    <mergeCell ref="S91:T91"/>
    <mergeCell ref="C90:D90"/>
    <mergeCell ref="E90:F90"/>
    <mergeCell ref="G90:H90"/>
    <mergeCell ref="I90:J90"/>
    <mergeCell ref="K90:L90"/>
    <mergeCell ref="M90:N90"/>
    <mergeCell ref="O90:P90"/>
    <mergeCell ref="Q90:R90"/>
    <mergeCell ref="S90:T90"/>
    <mergeCell ref="Q88:R88"/>
    <mergeCell ref="S88:T88"/>
    <mergeCell ref="C89:D89"/>
    <mergeCell ref="E89:F89"/>
    <mergeCell ref="G89:H89"/>
    <mergeCell ref="I89:J89"/>
    <mergeCell ref="K89:L89"/>
    <mergeCell ref="M89:N89"/>
    <mergeCell ref="O89:P89"/>
    <mergeCell ref="Q89:R89"/>
    <mergeCell ref="S89:T89"/>
    <mergeCell ref="C74:D74"/>
    <mergeCell ref="E74:F74"/>
    <mergeCell ref="G74:H74"/>
    <mergeCell ref="I74:J74"/>
    <mergeCell ref="K74:L74"/>
    <mergeCell ref="M74:N74"/>
    <mergeCell ref="O74:P74"/>
    <mergeCell ref="Q74:R74"/>
    <mergeCell ref="S74:T74"/>
    <mergeCell ref="C73:D73"/>
    <mergeCell ref="E73:F73"/>
    <mergeCell ref="G73:H73"/>
    <mergeCell ref="I73:J73"/>
    <mergeCell ref="K73:L73"/>
    <mergeCell ref="M73:N73"/>
    <mergeCell ref="O73:P73"/>
    <mergeCell ref="Q73:R73"/>
    <mergeCell ref="S73:T73"/>
    <mergeCell ref="C72:D72"/>
    <mergeCell ref="E72:F72"/>
    <mergeCell ref="G72:H72"/>
    <mergeCell ref="I72:J72"/>
    <mergeCell ref="K72:L72"/>
    <mergeCell ref="M72:N72"/>
    <mergeCell ref="O72:P72"/>
    <mergeCell ref="Q72:R72"/>
    <mergeCell ref="S72:T72"/>
    <mergeCell ref="C71:D71"/>
    <mergeCell ref="E71:F71"/>
    <mergeCell ref="G71:H71"/>
    <mergeCell ref="I71:J71"/>
    <mergeCell ref="K71:L71"/>
    <mergeCell ref="M71:N71"/>
    <mergeCell ref="O71:P71"/>
    <mergeCell ref="Q71:R71"/>
    <mergeCell ref="S71:T71"/>
    <mergeCell ref="K69:L69"/>
    <mergeCell ref="M69:N69"/>
    <mergeCell ref="O69:P69"/>
    <mergeCell ref="Q69:R69"/>
    <mergeCell ref="S69:T69"/>
    <mergeCell ref="C70:D70"/>
    <mergeCell ref="E70:F70"/>
    <mergeCell ref="G70:H70"/>
    <mergeCell ref="I70:J70"/>
    <mergeCell ref="K70:L70"/>
    <mergeCell ref="M70:N70"/>
    <mergeCell ref="O70:P70"/>
    <mergeCell ref="Q70:R70"/>
    <mergeCell ref="S70:T70"/>
    <mergeCell ref="O30:T30"/>
    <mergeCell ref="O31:T31"/>
    <mergeCell ref="O32:T32"/>
    <mergeCell ref="O33:T33"/>
    <mergeCell ref="M29:N29"/>
    <mergeCell ref="M30:N30"/>
    <mergeCell ref="M31:N31"/>
    <mergeCell ref="M32:N32"/>
    <mergeCell ref="M33:N33"/>
    <mergeCell ref="Q64:R64"/>
    <mergeCell ref="S64:T64"/>
    <mergeCell ref="S80:T80"/>
    <mergeCell ref="B66:T66"/>
    <mergeCell ref="B67:B68"/>
    <mergeCell ref="C67:H67"/>
    <mergeCell ref="I67:N67"/>
    <mergeCell ref="O67:T67"/>
    <mergeCell ref="C68:D68"/>
    <mergeCell ref="E68:F68"/>
    <mergeCell ref="G68:H68"/>
    <mergeCell ref="C78:D78"/>
    <mergeCell ref="G78:H78"/>
    <mergeCell ref="I78:J78"/>
    <mergeCell ref="I68:J68"/>
    <mergeCell ref="K68:L68"/>
    <mergeCell ref="M68:N68"/>
    <mergeCell ref="O68:P68"/>
    <mergeCell ref="Q68:R68"/>
    <mergeCell ref="S68:T68"/>
    <mergeCell ref="C69:D69"/>
    <mergeCell ref="E69:F69"/>
    <mergeCell ref="G69:H69"/>
    <mergeCell ref="I69:J69"/>
    <mergeCell ref="D29:G29"/>
    <mergeCell ref="D30:G30"/>
    <mergeCell ref="D31:G31"/>
    <mergeCell ref="D32:G32"/>
    <mergeCell ref="D33:G33"/>
    <mergeCell ref="B56:L56"/>
    <mergeCell ref="M56:T56"/>
    <mergeCell ref="C64:D64"/>
    <mergeCell ref="E64:F64"/>
    <mergeCell ref="G64:H64"/>
    <mergeCell ref="I64:J64"/>
    <mergeCell ref="K64:L64"/>
    <mergeCell ref="M64:N64"/>
    <mergeCell ref="C63:D63"/>
    <mergeCell ref="E63:F63"/>
    <mergeCell ref="G63:H63"/>
    <mergeCell ref="I63:J63"/>
    <mergeCell ref="K63:L63"/>
    <mergeCell ref="M63:N63"/>
    <mergeCell ref="O63:P63"/>
    <mergeCell ref="Q63:R63"/>
    <mergeCell ref="S63:T63"/>
    <mergeCell ref="C62:D62"/>
    <mergeCell ref="O64:P64"/>
    <mergeCell ref="E62:F62"/>
    <mergeCell ref="G62:H62"/>
    <mergeCell ref="I62:J62"/>
    <mergeCell ref="K62:L62"/>
    <mergeCell ref="M62:N62"/>
    <mergeCell ref="O62:P62"/>
    <mergeCell ref="Q62:R62"/>
    <mergeCell ref="S62:T62"/>
    <mergeCell ref="C61:D61"/>
    <mergeCell ref="E61:F61"/>
    <mergeCell ref="G61:H61"/>
    <mergeCell ref="I61:J61"/>
    <mergeCell ref="K61:L61"/>
    <mergeCell ref="M61:N61"/>
    <mergeCell ref="O61:P61"/>
    <mergeCell ref="Q61:R61"/>
    <mergeCell ref="S61:T61"/>
    <mergeCell ref="C60:D60"/>
    <mergeCell ref="E60:F60"/>
    <mergeCell ref="G60:H60"/>
    <mergeCell ref="I60:J60"/>
    <mergeCell ref="K60:L60"/>
    <mergeCell ref="M60:N60"/>
    <mergeCell ref="O60:P60"/>
    <mergeCell ref="Q60:R60"/>
    <mergeCell ref="S60:T60"/>
    <mergeCell ref="C59:D59"/>
    <mergeCell ref="E59:F59"/>
    <mergeCell ref="G59:H59"/>
    <mergeCell ref="I59:J59"/>
    <mergeCell ref="K59:L59"/>
    <mergeCell ref="M59:N59"/>
    <mergeCell ref="O59:P59"/>
    <mergeCell ref="Q59:R59"/>
    <mergeCell ref="S59:T59"/>
    <mergeCell ref="O7:R7"/>
    <mergeCell ref="C7:F7"/>
    <mergeCell ref="J7:N7"/>
    <mergeCell ref="B57:B58"/>
    <mergeCell ref="C57:H57"/>
    <mergeCell ref="I57:N57"/>
    <mergeCell ref="O57:T57"/>
    <mergeCell ref="C58:D58"/>
    <mergeCell ref="E58:F58"/>
    <mergeCell ref="G58:H58"/>
    <mergeCell ref="I58:J58"/>
    <mergeCell ref="K58:L58"/>
    <mergeCell ref="M58:N58"/>
    <mergeCell ref="O58:P58"/>
    <mergeCell ref="Q58:R58"/>
    <mergeCell ref="S58:T58"/>
    <mergeCell ref="K52:L52"/>
    <mergeCell ref="G51:H51"/>
    <mergeCell ref="G52:H52"/>
    <mergeCell ref="G53:H53"/>
    <mergeCell ref="G54:H54"/>
    <mergeCell ref="C53:D53"/>
    <mergeCell ref="E51:F51"/>
    <mergeCell ref="E52:F52"/>
    <mergeCell ref="S127:T127"/>
    <mergeCell ref="C128:T128"/>
    <mergeCell ref="C129:T129"/>
    <mergeCell ref="I124:J124"/>
    <mergeCell ref="C111:T111"/>
    <mergeCell ref="C112:T112"/>
    <mergeCell ref="I113:T113"/>
    <mergeCell ref="G113:H113"/>
    <mergeCell ref="E113:F113"/>
    <mergeCell ref="C113:D113"/>
    <mergeCell ref="G119:H119"/>
    <mergeCell ref="I119:J119"/>
    <mergeCell ref="Q119:R119"/>
    <mergeCell ref="S119:T119"/>
    <mergeCell ref="S124:T124"/>
    <mergeCell ref="Q124:R124"/>
    <mergeCell ref="B127:F127"/>
    <mergeCell ref="C125:T125"/>
    <mergeCell ref="O122:P122"/>
    <mergeCell ref="O123:P123"/>
    <mergeCell ref="O124:P124"/>
    <mergeCell ref="C114:T114"/>
    <mergeCell ref="C116:T116"/>
    <mergeCell ref="S122:T122"/>
    <mergeCell ref="C146:T146"/>
    <mergeCell ref="B138:T138"/>
    <mergeCell ref="H147:L147"/>
    <mergeCell ref="H148:L148"/>
    <mergeCell ref="H149:L149"/>
    <mergeCell ref="H150:L150"/>
    <mergeCell ref="M147:T147"/>
    <mergeCell ref="M148:T148"/>
    <mergeCell ref="M149:T149"/>
    <mergeCell ref="M150:T150"/>
    <mergeCell ref="C140:T140"/>
    <mergeCell ref="C141:T141"/>
    <mergeCell ref="C142:T142"/>
    <mergeCell ref="C143:T143"/>
    <mergeCell ref="C144:T144"/>
    <mergeCell ref="C145:T145"/>
    <mergeCell ref="B150:G150"/>
    <mergeCell ref="C139:T139"/>
    <mergeCell ref="B137:T137"/>
    <mergeCell ref="C131:H131"/>
    <mergeCell ref="I135:N135"/>
    <mergeCell ref="C132:H132"/>
    <mergeCell ref="C133:H133"/>
    <mergeCell ref="C134:H134"/>
    <mergeCell ref="C135:H135"/>
    <mergeCell ref="I131:N131"/>
    <mergeCell ref="I132:N132"/>
    <mergeCell ref="C136:T136"/>
    <mergeCell ref="O131:T131"/>
    <mergeCell ref="O132:T132"/>
    <mergeCell ref="O133:T133"/>
    <mergeCell ref="O134:T134"/>
    <mergeCell ref="O135:T135"/>
    <mergeCell ref="I133:N133"/>
    <mergeCell ref="I134:N134"/>
    <mergeCell ref="C130:D130"/>
    <mergeCell ref="G122:H122"/>
    <mergeCell ref="G123:H123"/>
    <mergeCell ref="G124:H124"/>
    <mergeCell ref="E120:F120"/>
    <mergeCell ref="E121:F121"/>
    <mergeCell ref="E122:F122"/>
    <mergeCell ref="E123:F123"/>
    <mergeCell ref="E124:F124"/>
    <mergeCell ref="C124:D124"/>
    <mergeCell ref="C121:D121"/>
    <mergeCell ref="C120:D120"/>
    <mergeCell ref="C122:D122"/>
    <mergeCell ref="C123:D123"/>
    <mergeCell ref="S123:T123"/>
    <mergeCell ref="Q120:R120"/>
    <mergeCell ref="Q121:R121"/>
    <mergeCell ref="Q122:R122"/>
    <mergeCell ref="Q123:R123"/>
    <mergeCell ref="Q117:R117"/>
    <mergeCell ref="S117:T117"/>
    <mergeCell ref="E130:H130"/>
    <mergeCell ref="M130:N130"/>
    <mergeCell ref="K122:L122"/>
    <mergeCell ref="K123:L123"/>
    <mergeCell ref="K124:L124"/>
    <mergeCell ref="I120:J120"/>
    <mergeCell ref="I121:J121"/>
    <mergeCell ref="I122:J122"/>
    <mergeCell ref="M120:N120"/>
    <mergeCell ref="M121:N121"/>
    <mergeCell ref="M122:N122"/>
    <mergeCell ref="M123:N123"/>
    <mergeCell ref="M124:N124"/>
    <mergeCell ref="I123:J123"/>
    <mergeCell ref="O130:T130"/>
    <mergeCell ref="I130:L130"/>
    <mergeCell ref="H127:O127"/>
    <mergeCell ref="K51:L51"/>
    <mergeCell ref="C82:D82"/>
    <mergeCell ref="E82:F82"/>
    <mergeCell ref="G82:H82"/>
    <mergeCell ref="S120:T120"/>
    <mergeCell ref="K53:L53"/>
    <mergeCell ref="K54:L54"/>
    <mergeCell ref="S78:T78"/>
    <mergeCell ref="S81:T81"/>
    <mergeCell ref="I82:J82"/>
    <mergeCell ref="Q79:R79"/>
    <mergeCell ref="K79:L79"/>
    <mergeCell ref="M79:N79"/>
    <mergeCell ref="M83:N83"/>
    <mergeCell ref="O83:P83"/>
    <mergeCell ref="Q83:R83"/>
    <mergeCell ref="S83:T83"/>
    <mergeCell ref="C51:D51"/>
    <mergeCell ref="C52:D52"/>
    <mergeCell ref="C54:D54"/>
    <mergeCell ref="E53:F53"/>
    <mergeCell ref="E54:F54"/>
    <mergeCell ref="G83:H83"/>
    <mergeCell ref="I83:J83"/>
    <mergeCell ref="S48:T48"/>
    <mergeCell ref="B46:T46"/>
    <mergeCell ref="M43:T43"/>
    <mergeCell ref="Q48:R48"/>
    <mergeCell ref="B47:B48"/>
    <mergeCell ref="I49:J49"/>
    <mergeCell ref="I50:J50"/>
    <mergeCell ref="K50:L50"/>
    <mergeCell ref="C47:H47"/>
    <mergeCell ref="I47:N47"/>
    <mergeCell ref="O47:T47"/>
    <mergeCell ref="E49:F49"/>
    <mergeCell ref="K48:L48"/>
    <mergeCell ref="O48:P48"/>
    <mergeCell ref="G49:H49"/>
    <mergeCell ref="E50:F50"/>
    <mergeCell ref="G50:H50"/>
    <mergeCell ref="M39:T39"/>
    <mergeCell ref="M40:T40"/>
    <mergeCell ref="M41:T41"/>
    <mergeCell ref="B45:T45"/>
    <mergeCell ref="C49:D49"/>
    <mergeCell ref="C77:H77"/>
    <mergeCell ref="D37:J37"/>
    <mergeCell ref="D38:J38"/>
    <mergeCell ref="D39:J39"/>
    <mergeCell ref="D40:J40"/>
    <mergeCell ref="D41:J41"/>
    <mergeCell ref="D42:J42"/>
    <mergeCell ref="I77:N77"/>
    <mergeCell ref="I51:J51"/>
    <mergeCell ref="I52:J52"/>
    <mergeCell ref="I53:J53"/>
    <mergeCell ref="I54:J54"/>
    <mergeCell ref="K42:L42"/>
    <mergeCell ref="M42:T42"/>
    <mergeCell ref="C48:D48"/>
    <mergeCell ref="E48:F48"/>
    <mergeCell ref="G48:H48"/>
    <mergeCell ref="I48:J48"/>
    <mergeCell ref="C50:D50"/>
    <mergeCell ref="G11:T11"/>
    <mergeCell ref="S16:T16"/>
    <mergeCell ref="G14:T14"/>
    <mergeCell ref="G13:T13"/>
    <mergeCell ref="C79:D79"/>
    <mergeCell ref="E79:F79"/>
    <mergeCell ref="G79:H79"/>
    <mergeCell ref="I79:J79"/>
    <mergeCell ref="B17:T17"/>
    <mergeCell ref="K78:L78"/>
    <mergeCell ref="O79:P79"/>
    <mergeCell ref="B76:T76"/>
    <mergeCell ref="B77:B78"/>
    <mergeCell ref="O77:T77"/>
    <mergeCell ref="M48:N48"/>
    <mergeCell ref="C13:F13"/>
    <mergeCell ref="M37:T37"/>
    <mergeCell ref="K38:L38"/>
    <mergeCell ref="K39:L39"/>
    <mergeCell ref="C34:T34"/>
    <mergeCell ref="K43:L43"/>
    <mergeCell ref="M35:T35"/>
    <mergeCell ref="C19:T27"/>
    <mergeCell ref="M38:T38"/>
    <mergeCell ref="B153:S153"/>
    <mergeCell ref="B148:G148"/>
    <mergeCell ref="B149:G149"/>
    <mergeCell ref="B147:G147"/>
    <mergeCell ref="B28:B33"/>
    <mergeCell ref="S49:T49"/>
    <mergeCell ref="S50:T50"/>
    <mergeCell ref="S51:T51"/>
    <mergeCell ref="S52:T52"/>
    <mergeCell ref="S53:T53"/>
    <mergeCell ref="S54:T54"/>
    <mergeCell ref="Q49:R49"/>
    <mergeCell ref="Q50:R50"/>
    <mergeCell ref="Q51:R51"/>
    <mergeCell ref="K49:L49"/>
    <mergeCell ref="B34:B43"/>
    <mergeCell ref="C28:T28"/>
    <mergeCell ref="D35:J35"/>
    <mergeCell ref="D36:J36"/>
    <mergeCell ref="O78:P78"/>
    <mergeCell ref="K35:L35"/>
    <mergeCell ref="K36:L36"/>
    <mergeCell ref="K37:L37"/>
    <mergeCell ref="B151:G151"/>
    <mergeCell ref="I151:K151"/>
    <mergeCell ref="M84:N84"/>
    <mergeCell ref="M78:N78"/>
    <mergeCell ref="M151:S151"/>
    <mergeCell ref="Q54:R54"/>
    <mergeCell ref="O49:P49"/>
    <mergeCell ref="O50:P50"/>
    <mergeCell ref="O51:P51"/>
    <mergeCell ref="O52:P52"/>
    <mergeCell ref="O54:P54"/>
    <mergeCell ref="M49:N49"/>
    <mergeCell ref="M50:N50"/>
    <mergeCell ref="M51:N51"/>
    <mergeCell ref="M52:N52"/>
    <mergeCell ref="M53:N53"/>
    <mergeCell ref="M54:N54"/>
    <mergeCell ref="O53:P53"/>
    <mergeCell ref="O81:P81"/>
    <mergeCell ref="Q84:R84"/>
    <mergeCell ref="B107:K107"/>
    <mergeCell ref="C81:D81"/>
    <mergeCell ref="Q78:R78"/>
    <mergeCell ref="C83:D83"/>
    <mergeCell ref="E83:F83"/>
    <mergeCell ref="B1:S1"/>
    <mergeCell ref="B18:B27"/>
    <mergeCell ref="Q52:R52"/>
    <mergeCell ref="Q53:R53"/>
    <mergeCell ref="B2:G2"/>
    <mergeCell ref="B3:G3"/>
    <mergeCell ref="M2:O2"/>
    <mergeCell ref="B6:S6"/>
    <mergeCell ref="K40:L40"/>
    <mergeCell ref="K41:L41"/>
    <mergeCell ref="D43:J43"/>
    <mergeCell ref="C14:F14"/>
    <mergeCell ref="P4:Q4"/>
    <mergeCell ref="J4:O4"/>
    <mergeCell ref="C10:T10"/>
    <mergeCell ref="B8:T8"/>
    <mergeCell ref="G5:T5"/>
    <mergeCell ref="S4:T4"/>
    <mergeCell ref="S7:T7"/>
    <mergeCell ref="G15:T15"/>
    <mergeCell ref="C15:F15"/>
    <mergeCell ref="B13:B15"/>
    <mergeCell ref="C18:T18"/>
    <mergeCell ref="G12:T12"/>
    <mergeCell ref="S84:T84"/>
    <mergeCell ref="E5:F5"/>
    <mergeCell ref="B11:F11"/>
    <mergeCell ref="B12:F12"/>
    <mergeCell ref="C9:S9"/>
    <mergeCell ref="C80:D80"/>
    <mergeCell ref="E80:F80"/>
    <mergeCell ref="G80:H80"/>
    <mergeCell ref="I80:J80"/>
    <mergeCell ref="K80:L80"/>
    <mergeCell ref="M80:N80"/>
    <mergeCell ref="E78:F78"/>
    <mergeCell ref="K81:L81"/>
    <mergeCell ref="M81:N81"/>
    <mergeCell ref="S79:T79"/>
    <mergeCell ref="O80:P80"/>
    <mergeCell ref="M36:T36"/>
    <mergeCell ref="Q80:R80"/>
    <mergeCell ref="K83:L83"/>
    <mergeCell ref="K82:L82"/>
    <mergeCell ref="M82:N82"/>
    <mergeCell ref="O82:P82"/>
    <mergeCell ref="Q82:R82"/>
    <mergeCell ref="S82:T82"/>
    <mergeCell ref="E81:F81"/>
    <mergeCell ref="G81:H81"/>
    <mergeCell ref="I81:J81"/>
    <mergeCell ref="Q81:R81"/>
    <mergeCell ref="O119:P119"/>
    <mergeCell ref="O84:P84"/>
    <mergeCell ref="C84:D84"/>
    <mergeCell ref="E84:F84"/>
    <mergeCell ref="G84:H84"/>
    <mergeCell ref="I84:J84"/>
    <mergeCell ref="K84:L84"/>
    <mergeCell ref="C115:T115"/>
    <mergeCell ref="B86:T86"/>
    <mergeCell ref="B87:B88"/>
    <mergeCell ref="C87:H87"/>
    <mergeCell ref="I87:N87"/>
    <mergeCell ref="O87:T87"/>
    <mergeCell ref="C88:D88"/>
    <mergeCell ref="E88:F88"/>
    <mergeCell ref="G88:H88"/>
    <mergeCell ref="I88:J88"/>
    <mergeCell ref="K88:L88"/>
    <mergeCell ref="M88:N88"/>
    <mergeCell ref="O88:P88"/>
    <mergeCell ref="S118:T118"/>
    <mergeCell ref="B101:T101"/>
    <mergeCell ref="C102:T102"/>
    <mergeCell ref="C103:T103"/>
    <mergeCell ref="C104:T104"/>
    <mergeCell ref="C105:T105"/>
    <mergeCell ref="O118:P118"/>
    <mergeCell ref="C108:T108"/>
    <mergeCell ref="C109:T109"/>
    <mergeCell ref="C110:T110"/>
    <mergeCell ref="Q118:R118"/>
    <mergeCell ref="B117:B119"/>
    <mergeCell ref="K121:L121"/>
    <mergeCell ref="G120:H120"/>
    <mergeCell ref="G121:H121"/>
    <mergeCell ref="C117:D117"/>
    <mergeCell ref="E117:F117"/>
    <mergeCell ref="G117:H117"/>
    <mergeCell ref="C118:D118"/>
    <mergeCell ref="C119:D119"/>
    <mergeCell ref="S121:T121"/>
    <mergeCell ref="I117:J117"/>
    <mergeCell ref="K117:L117"/>
    <mergeCell ref="K120:L120"/>
    <mergeCell ref="O120:P120"/>
    <mergeCell ref="O121:P121"/>
    <mergeCell ref="E119:F119"/>
    <mergeCell ref="M117:N117"/>
    <mergeCell ref="K119:L119"/>
    <mergeCell ref="M119:N119"/>
    <mergeCell ref="E118:F118"/>
    <mergeCell ref="G118:H118"/>
    <mergeCell ref="I118:J118"/>
    <mergeCell ref="K118:L118"/>
    <mergeCell ref="M118:N118"/>
    <mergeCell ref="O117:P117"/>
  </mergeCells>
  <conditionalFormatting sqref="O131:T131">
    <cfRule type="cellIs" dxfId="82" priority="42" operator="greaterThan">
      <formula>$S$120</formula>
    </cfRule>
  </conditionalFormatting>
  <conditionalFormatting sqref="O132:T132">
    <cfRule type="cellIs" dxfId="81" priority="41" operator="greaterThan">
      <formula>$S$121</formula>
    </cfRule>
  </conditionalFormatting>
  <conditionalFormatting sqref="O133:T133">
    <cfRule type="cellIs" dxfId="80" priority="40" operator="greaterThan">
      <formula>$S$122</formula>
    </cfRule>
  </conditionalFormatting>
  <conditionalFormatting sqref="O134:T134">
    <cfRule type="cellIs" dxfId="79" priority="39" operator="greaterThan">
      <formula>$S$123</formula>
    </cfRule>
  </conditionalFormatting>
  <conditionalFormatting sqref="O135:T135">
    <cfRule type="cellIs" dxfId="78" priority="38" operator="greaterThan">
      <formula>$S$124</formula>
    </cfRule>
  </conditionalFormatting>
  <conditionalFormatting sqref="C131:H131">
    <cfRule type="cellIs" dxfId="77" priority="13" operator="greaterThan">
      <formula>$G$120</formula>
    </cfRule>
    <cfRule type="cellIs" dxfId="76" priority="37" operator="greaterThan">
      <formula>$G$120</formula>
    </cfRule>
  </conditionalFormatting>
  <conditionalFormatting sqref="I131:N131">
    <cfRule type="cellIs" dxfId="75" priority="35" operator="greaterThan">
      <formula>$M$120</formula>
    </cfRule>
  </conditionalFormatting>
  <conditionalFormatting sqref="C132:H132">
    <cfRule type="cellIs" dxfId="74" priority="34" operator="greaterThan">
      <formula>$G$121</formula>
    </cfRule>
  </conditionalFormatting>
  <conditionalFormatting sqref="I132:N132">
    <cfRule type="cellIs" dxfId="73" priority="33" operator="greaterThan">
      <formula>$M$121</formula>
    </cfRule>
  </conditionalFormatting>
  <conditionalFormatting sqref="C133:H133">
    <cfRule type="cellIs" dxfId="72" priority="32" operator="greaterThan">
      <formula>$G$122</formula>
    </cfRule>
  </conditionalFormatting>
  <conditionalFormatting sqref="I133:N133">
    <cfRule type="cellIs" dxfId="71" priority="31" operator="greaterThan">
      <formula>$M$122</formula>
    </cfRule>
  </conditionalFormatting>
  <conditionalFormatting sqref="C134:H134">
    <cfRule type="cellIs" dxfId="70" priority="27" operator="greaterThan">
      <formula>$G$123</formula>
    </cfRule>
  </conditionalFormatting>
  <conditionalFormatting sqref="I134:N134">
    <cfRule type="cellIs" dxfId="69" priority="28" operator="greaterThan">
      <formula>$M$123</formula>
    </cfRule>
  </conditionalFormatting>
  <conditionalFormatting sqref="C59:H64 K59:T64">
    <cfRule type="cellIs" dxfId="68" priority="26" operator="lessThan">
      <formula>0</formula>
    </cfRule>
  </conditionalFormatting>
  <conditionalFormatting sqref="K30:L33">
    <cfRule type="containsBlanks" priority="18" stopIfTrue="1">
      <formula>LEN(TRIM(K30))=0</formula>
    </cfRule>
    <cfRule type="cellIs" dxfId="67" priority="19" operator="greaterThan">
      <formula>I30</formula>
    </cfRule>
    <cfRule type="cellIs" dxfId="66" priority="20" operator="equal">
      <formula>I30</formula>
    </cfRule>
    <cfRule type="cellIs" dxfId="65" priority="21" operator="lessThan">
      <formula>I30</formula>
    </cfRule>
  </conditionalFormatting>
  <conditionalFormatting sqref="C120:T124">
    <cfRule type="cellIs" dxfId="64" priority="17" operator="lessThan">
      <formula>0</formula>
    </cfRule>
  </conditionalFormatting>
  <conditionalFormatting sqref="G120:H124">
    <cfRule type="containsText" dxfId="63" priority="16" operator="containsText" text="chyba">
      <formula>NOT(ISERROR(SEARCH("chyba",G120)))</formula>
    </cfRule>
  </conditionalFormatting>
  <conditionalFormatting sqref="M120:N123">
    <cfRule type="containsText" dxfId="62" priority="15" operator="containsText" text="chyba">
      <formula>NOT(ISERROR(SEARCH("chyba",M120)))</formula>
    </cfRule>
  </conditionalFormatting>
  <conditionalFormatting sqref="S120:T124">
    <cfRule type="containsText" dxfId="61" priority="14" operator="containsText" text="chyba">
      <formula>NOT(ISERROR(SEARCH("chyba",S120)))</formula>
    </cfRule>
  </conditionalFormatting>
  <conditionalFormatting sqref="C90:D90">
    <cfRule type="cellIs" dxfId="60" priority="7" operator="equal">
      <formula>0</formula>
    </cfRule>
    <cfRule type="cellIs" dxfId="59" priority="8" operator="greaterThan">
      <formula>0</formula>
    </cfRule>
    <cfRule type="cellIs" dxfId="58" priority="9" operator="lessThan">
      <formula>0</formula>
    </cfRule>
  </conditionalFormatting>
  <conditionalFormatting sqref="O92:R93 O90:R90 I92:L93 I90:L90 C92:F93 E90:F90">
    <cfRule type="cellIs" dxfId="57" priority="4" operator="equal">
      <formula>0</formula>
    </cfRule>
    <cfRule type="cellIs" dxfId="56" priority="5" operator="greaterThan">
      <formula>0</formula>
    </cfRule>
    <cfRule type="cellIs" dxfId="55" priority="6" operator="lessThan">
      <formula>0</formula>
    </cfRule>
  </conditionalFormatting>
  <conditionalFormatting sqref="K97">
    <cfRule type="cellIs" dxfId="54" priority="3" operator="lessThan">
      <formula>0</formula>
    </cfRule>
  </conditionalFormatting>
  <conditionalFormatting sqref="K98:K99">
    <cfRule type="cellIs" dxfId="53" priority="2" operator="greaterThan">
      <formula>0</formula>
    </cfRule>
  </conditionalFormatting>
  <conditionalFormatting sqref="K99">
    <cfRule type="cellIs" dxfId="52" priority="1" operator="equal">
      <formula>0</formula>
    </cfRule>
  </conditionalFormatting>
  <hyperlinks>
    <hyperlink ref="S4:T4" r:id="rId1" display="http://www.jcu.cz/o-univerzite/rozvoj/usr/projektova-podpora/IP/IP_2019-2020/181206_ip19-20_web.xlsx/view"/>
  </hyperlinks>
  <printOptions horizontalCentered="1"/>
  <pageMargins left="0.11811023622047245" right="0.11811023622047245" top="0.74803149606299213" bottom="0.35433070866141736" header="0.31496062992125984" footer="0.31496062992125984"/>
  <pageSetup paperSize="9" scale="63" fitToHeight="0" orientation="portrait" r:id="rId2"/>
  <headerFooter>
    <oddHeader>&amp;L&amp;G&amp;R Zpráva o plnění stanovených cílů a čerpání rozpočtu projektu 
&amp;K01+042Institucionálního plánu 2019-2020 
Jihočeské univerzity v Českých Budějovicích</oddHeader>
    <oddFooter>&amp;L&amp;K01+047© 2019 ÚSR JU&amp;R&amp;K01+047&amp;P</oddFooter>
    <firstHeader>&amp;L&amp;G&amp;RInstitucionální plán 2016-2018 
&amp;K01+047Jihočeské univerzity v Českých Budějovicích</firstHeader>
    <firstFooter>&amp;L&amp;K01+049© 2015 ÚR JU&amp;R&amp;K01+049&amp;P</firstFooter>
  </headerFooter>
  <rowBreaks count="2" manualBreakCount="2">
    <brk id="44" max="20" man="1"/>
    <brk id="105" max="11" man="1"/>
  </rowBreaks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ZDROJ'!$AL$3:$AL$5</xm:f>
          </x14:formula1>
          <xm:sqref>C7</xm:sqref>
        </x14:dataValidation>
        <x14:dataValidation type="list" allowBlank="1" showInputMessage="1" showErrorMessage="1">
          <x14:formula1>
            <xm:f>'DATA ZDROJ'!$B$3:$B$40</xm:f>
          </x14:formula1>
          <xm:sqref>R4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9.9978637043366805E-2"/>
  </sheetPr>
  <dimension ref="A1:DS41"/>
  <sheetViews>
    <sheetView zoomScale="85" zoomScaleNormal="85" workbookViewId="0">
      <pane xSplit="8" ySplit="3" topLeftCell="DT4" activePane="bottomRight" state="frozen"/>
      <selection pane="topRight" activeCell="I1" sqref="I1"/>
      <selection pane="bottomLeft" activeCell="A4" sqref="A4"/>
      <selection pane="bottomRight"/>
    </sheetView>
  </sheetViews>
  <sheetFormatPr defaultColWidth="9.140625" defaultRowHeight="12.75" outlineLevelCol="1" x14ac:dyDescent="0.2"/>
  <cols>
    <col min="1" max="1" width="5" style="78" customWidth="1"/>
    <col min="2" max="2" width="8.85546875" style="78" hidden="1" customWidth="1"/>
    <col min="3" max="3" width="2.85546875" style="78" hidden="1" customWidth="1"/>
    <col min="4" max="4" width="29" style="79" hidden="1" customWidth="1"/>
    <col min="5" max="5" width="7.42578125" style="78" hidden="1" customWidth="1"/>
    <col min="6" max="8" width="4.28515625" style="92" hidden="1" customWidth="1"/>
    <col min="9" max="46" width="2.140625" style="93" hidden="1" customWidth="1" outlineLevel="1"/>
    <col min="47" max="84" width="2.140625" style="94" hidden="1" customWidth="1" outlineLevel="1"/>
    <col min="85" max="122" width="2.140625" style="95" hidden="1" customWidth="1" outlineLevel="1"/>
    <col min="123" max="123" width="12.7109375" style="80" hidden="1" customWidth="1"/>
    <col min="124" max="124" width="9.140625" style="78" customWidth="1"/>
    <col min="125" max="16384" width="9.140625" style="78"/>
  </cols>
  <sheetData>
    <row r="1" spans="1:123" s="74" customFormat="1" ht="21" x14ac:dyDescent="0.25">
      <c r="D1" s="75"/>
      <c r="F1" s="441" t="s">
        <v>158</v>
      </c>
      <c r="G1" s="441"/>
      <c r="H1" s="441"/>
      <c r="I1" s="442" t="s">
        <v>159</v>
      </c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  <c r="AA1" s="442"/>
      <c r="AB1" s="442"/>
      <c r="AC1" s="442"/>
      <c r="AD1" s="442"/>
      <c r="AE1" s="442"/>
      <c r="AF1" s="442"/>
      <c r="AG1" s="442"/>
      <c r="AH1" s="442"/>
      <c r="AI1" s="442"/>
      <c r="AJ1" s="442"/>
      <c r="AK1" s="442"/>
      <c r="AL1" s="442"/>
      <c r="AM1" s="442"/>
      <c r="AN1" s="442"/>
      <c r="AO1" s="442"/>
      <c r="AP1" s="442"/>
      <c r="AQ1" s="442"/>
      <c r="AR1" s="442"/>
      <c r="AS1" s="442"/>
      <c r="AT1" s="442"/>
      <c r="AU1" s="442"/>
      <c r="AV1" s="442"/>
      <c r="AW1" s="442"/>
      <c r="AX1" s="442"/>
      <c r="AY1" s="442"/>
      <c r="AZ1" s="442"/>
      <c r="BA1" s="442"/>
      <c r="BB1" s="442"/>
      <c r="BC1" s="442"/>
      <c r="BD1" s="442"/>
      <c r="BE1" s="442"/>
      <c r="BF1" s="442"/>
      <c r="BG1" s="442"/>
      <c r="BH1" s="442"/>
      <c r="BI1" s="442"/>
      <c r="BJ1" s="442"/>
      <c r="BK1" s="442"/>
      <c r="BL1" s="442"/>
      <c r="BM1" s="442"/>
      <c r="BN1" s="442"/>
      <c r="BO1" s="442"/>
      <c r="BP1" s="442"/>
      <c r="BQ1" s="442"/>
      <c r="BR1" s="442"/>
      <c r="BS1" s="442"/>
      <c r="BT1" s="442"/>
      <c r="BU1" s="442"/>
      <c r="BV1" s="442"/>
      <c r="BW1" s="442"/>
      <c r="BX1" s="442"/>
      <c r="BY1" s="442"/>
      <c r="BZ1" s="442"/>
      <c r="CA1" s="442"/>
      <c r="CB1" s="442"/>
      <c r="CC1" s="442"/>
      <c r="CD1" s="442"/>
      <c r="CE1" s="442"/>
      <c r="CF1" s="442"/>
      <c r="CG1" s="442"/>
      <c r="CH1" s="442"/>
      <c r="CI1" s="442"/>
      <c r="CJ1" s="442"/>
      <c r="CK1" s="442"/>
      <c r="CL1" s="442"/>
      <c r="CM1" s="442"/>
      <c r="CN1" s="442"/>
      <c r="CO1" s="442"/>
      <c r="CP1" s="442"/>
      <c r="CQ1" s="442"/>
      <c r="CR1" s="442"/>
      <c r="CS1" s="442"/>
      <c r="CT1" s="442"/>
      <c r="CU1" s="442"/>
      <c r="CV1" s="442"/>
      <c r="CW1" s="442"/>
      <c r="CX1" s="442"/>
      <c r="CY1" s="442"/>
      <c r="CZ1" s="442"/>
      <c r="DA1" s="442"/>
      <c r="DB1" s="442"/>
      <c r="DC1" s="442"/>
      <c r="DD1" s="442"/>
      <c r="DE1" s="442"/>
      <c r="DF1" s="442"/>
      <c r="DG1" s="442"/>
      <c r="DH1" s="442"/>
      <c r="DI1" s="442"/>
      <c r="DJ1" s="442"/>
      <c r="DK1" s="442"/>
      <c r="DL1" s="442"/>
      <c r="DM1" s="442"/>
      <c r="DN1" s="442"/>
      <c r="DO1" s="442"/>
      <c r="DP1" s="442"/>
      <c r="DQ1" s="442"/>
      <c r="DR1" s="442"/>
      <c r="DS1" s="76"/>
    </row>
    <row r="2" spans="1:123" x14ac:dyDescent="0.2">
      <c r="A2" s="77"/>
      <c r="F2" s="443" t="s">
        <v>160</v>
      </c>
      <c r="G2" s="443"/>
      <c r="H2" s="443"/>
      <c r="I2" s="444" t="s">
        <v>161</v>
      </c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444"/>
      <c r="AH2" s="444"/>
      <c r="AI2" s="444"/>
      <c r="AJ2" s="444"/>
      <c r="AK2" s="444"/>
      <c r="AL2" s="444"/>
      <c r="AM2" s="444"/>
      <c r="AN2" s="444"/>
      <c r="AO2" s="444"/>
      <c r="AP2" s="444"/>
      <c r="AQ2" s="444"/>
      <c r="AR2" s="444"/>
      <c r="AS2" s="444"/>
      <c r="AT2" s="444"/>
      <c r="AU2" s="445" t="s">
        <v>162</v>
      </c>
      <c r="AV2" s="445"/>
      <c r="AW2" s="445"/>
      <c r="AX2" s="445"/>
      <c r="AY2" s="445"/>
      <c r="AZ2" s="445"/>
      <c r="BA2" s="445"/>
      <c r="BB2" s="445"/>
      <c r="BC2" s="445"/>
      <c r="BD2" s="445"/>
      <c r="BE2" s="445"/>
      <c r="BF2" s="445"/>
      <c r="BG2" s="445"/>
      <c r="BH2" s="445"/>
      <c r="BI2" s="445"/>
      <c r="BJ2" s="445"/>
      <c r="BK2" s="445"/>
      <c r="BL2" s="445"/>
      <c r="BM2" s="445"/>
      <c r="BN2" s="445"/>
      <c r="BO2" s="445"/>
      <c r="BP2" s="445"/>
      <c r="BQ2" s="445"/>
      <c r="BR2" s="445"/>
      <c r="BS2" s="445"/>
      <c r="BT2" s="445"/>
      <c r="BU2" s="445"/>
      <c r="BV2" s="445"/>
      <c r="BW2" s="445"/>
      <c r="BX2" s="445"/>
      <c r="BY2" s="445"/>
      <c r="BZ2" s="445"/>
      <c r="CA2" s="445"/>
      <c r="CB2" s="445"/>
      <c r="CC2" s="445"/>
      <c r="CD2" s="445"/>
      <c r="CE2" s="445"/>
      <c r="CF2" s="445"/>
      <c r="CG2" s="446" t="s">
        <v>438</v>
      </c>
      <c r="CH2" s="446"/>
      <c r="CI2" s="446"/>
      <c r="CJ2" s="446"/>
      <c r="CK2" s="446"/>
      <c r="CL2" s="446"/>
      <c r="CM2" s="446"/>
      <c r="CN2" s="446"/>
      <c r="CO2" s="446"/>
      <c r="CP2" s="446"/>
      <c r="CQ2" s="446"/>
      <c r="CR2" s="446"/>
      <c r="CS2" s="446"/>
      <c r="CT2" s="446"/>
      <c r="CU2" s="446"/>
      <c r="CV2" s="446"/>
      <c r="CW2" s="446"/>
      <c r="CX2" s="446"/>
      <c r="CY2" s="446"/>
      <c r="CZ2" s="446"/>
      <c r="DA2" s="446"/>
      <c r="DB2" s="446"/>
      <c r="DC2" s="446"/>
      <c r="DD2" s="446"/>
      <c r="DE2" s="446"/>
      <c r="DF2" s="446"/>
      <c r="DG2" s="446"/>
      <c r="DH2" s="446"/>
      <c r="DI2" s="446"/>
      <c r="DJ2" s="446"/>
      <c r="DK2" s="446"/>
      <c r="DL2" s="446"/>
      <c r="DM2" s="446"/>
      <c r="DN2" s="446"/>
      <c r="DO2" s="446"/>
      <c r="DP2" s="446"/>
      <c r="DQ2" s="446"/>
      <c r="DR2" s="446"/>
    </row>
    <row r="3" spans="1:123" s="175" customFormat="1" ht="26.25" x14ac:dyDescent="0.2">
      <c r="A3" s="169" t="s">
        <v>163</v>
      </c>
      <c r="B3" s="170" t="s">
        <v>165</v>
      </c>
      <c r="C3" s="171"/>
      <c r="D3" s="172" t="s">
        <v>111</v>
      </c>
      <c r="E3" s="173" t="s">
        <v>164</v>
      </c>
      <c r="F3" s="174"/>
      <c r="G3" s="174">
        <v>2019</v>
      </c>
      <c r="H3" s="174">
        <v>2020</v>
      </c>
      <c r="I3" s="149" t="s">
        <v>42</v>
      </c>
      <c r="J3" s="149" t="s">
        <v>43</v>
      </c>
      <c r="K3" s="149" t="s">
        <v>44</v>
      </c>
      <c r="L3" s="149" t="s">
        <v>45</v>
      </c>
      <c r="M3" s="149" t="s">
        <v>46</v>
      </c>
      <c r="N3" s="149" t="s">
        <v>47</v>
      </c>
      <c r="O3" s="149" t="s">
        <v>48</v>
      </c>
      <c r="P3" s="149" t="s">
        <v>49</v>
      </c>
      <c r="Q3" s="149" t="s">
        <v>50</v>
      </c>
      <c r="R3" s="149" t="s">
        <v>409</v>
      </c>
      <c r="S3" s="149" t="s">
        <v>410</v>
      </c>
      <c r="T3" s="149" t="s">
        <v>411</v>
      </c>
      <c r="U3" s="149" t="s">
        <v>412</v>
      </c>
      <c r="V3" s="149" t="s">
        <v>413</v>
      </c>
      <c r="W3" s="149" t="s">
        <v>414</v>
      </c>
      <c r="X3" s="149" t="s">
        <v>415</v>
      </c>
      <c r="Y3" s="149" t="s">
        <v>416</v>
      </c>
      <c r="Z3" s="149" t="s">
        <v>417</v>
      </c>
      <c r="AA3" s="149" t="s">
        <v>418</v>
      </c>
      <c r="AB3" s="149" t="s">
        <v>419</v>
      </c>
      <c r="AC3" s="149" t="s">
        <v>420</v>
      </c>
      <c r="AD3" s="149" t="s">
        <v>421</v>
      </c>
      <c r="AE3" s="149" t="s">
        <v>422</v>
      </c>
      <c r="AF3" s="149" t="s">
        <v>423</v>
      </c>
      <c r="AG3" s="149" t="s">
        <v>424</v>
      </c>
      <c r="AH3" s="149" t="s">
        <v>425</v>
      </c>
      <c r="AI3" s="149" t="s">
        <v>426</v>
      </c>
      <c r="AJ3" s="149" t="s">
        <v>427</v>
      </c>
      <c r="AK3" s="149" t="s">
        <v>428</v>
      </c>
      <c r="AL3" s="149" t="s">
        <v>429</v>
      </c>
      <c r="AM3" s="149" t="s">
        <v>430</v>
      </c>
      <c r="AN3" s="149" t="s">
        <v>431</v>
      </c>
      <c r="AO3" s="149" t="s">
        <v>432</v>
      </c>
      <c r="AP3" s="149" t="s">
        <v>433</v>
      </c>
      <c r="AQ3" s="149" t="s">
        <v>434</v>
      </c>
      <c r="AR3" s="149" t="s">
        <v>435</v>
      </c>
      <c r="AS3" s="149" t="s">
        <v>436</v>
      </c>
      <c r="AT3" s="149" t="s">
        <v>437</v>
      </c>
      <c r="AU3" s="150" t="s">
        <v>42</v>
      </c>
      <c r="AV3" s="150" t="s">
        <v>43</v>
      </c>
      <c r="AW3" s="150" t="s">
        <v>44</v>
      </c>
      <c r="AX3" s="150" t="s">
        <v>45</v>
      </c>
      <c r="AY3" s="150" t="s">
        <v>46</v>
      </c>
      <c r="AZ3" s="150" t="s">
        <v>47</v>
      </c>
      <c r="BA3" s="150" t="s">
        <v>48</v>
      </c>
      <c r="BB3" s="150" t="s">
        <v>49</v>
      </c>
      <c r="BC3" s="150" t="s">
        <v>50</v>
      </c>
      <c r="BD3" s="150" t="s">
        <v>409</v>
      </c>
      <c r="BE3" s="150" t="s">
        <v>410</v>
      </c>
      <c r="BF3" s="150" t="s">
        <v>411</v>
      </c>
      <c r="BG3" s="150" t="s">
        <v>412</v>
      </c>
      <c r="BH3" s="150" t="s">
        <v>413</v>
      </c>
      <c r="BI3" s="150" t="s">
        <v>414</v>
      </c>
      <c r="BJ3" s="150" t="s">
        <v>415</v>
      </c>
      <c r="BK3" s="150" t="s">
        <v>416</v>
      </c>
      <c r="BL3" s="150" t="s">
        <v>417</v>
      </c>
      <c r="BM3" s="150" t="s">
        <v>418</v>
      </c>
      <c r="BN3" s="150" t="s">
        <v>419</v>
      </c>
      <c r="BO3" s="150" t="s">
        <v>420</v>
      </c>
      <c r="BP3" s="150" t="s">
        <v>421</v>
      </c>
      <c r="BQ3" s="150" t="s">
        <v>422</v>
      </c>
      <c r="BR3" s="150" t="s">
        <v>423</v>
      </c>
      <c r="BS3" s="150" t="s">
        <v>424</v>
      </c>
      <c r="BT3" s="150" t="s">
        <v>425</v>
      </c>
      <c r="BU3" s="150" t="s">
        <v>426</v>
      </c>
      <c r="BV3" s="150" t="s">
        <v>427</v>
      </c>
      <c r="BW3" s="150" t="s">
        <v>428</v>
      </c>
      <c r="BX3" s="150" t="s">
        <v>429</v>
      </c>
      <c r="BY3" s="150" t="s">
        <v>430</v>
      </c>
      <c r="BZ3" s="150" t="s">
        <v>431</v>
      </c>
      <c r="CA3" s="150" t="s">
        <v>432</v>
      </c>
      <c r="CB3" s="150" t="s">
        <v>433</v>
      </c>
      <c r="CC3" s="150" t="s">
        <v>434</v>
      </c>
      <c r="CD3" s="150" t="s">
        <v>435</v>
      </c>
      <c r="CE3" s="150" t="s">
        <v>436</v>
      </c>
      <c r="CF3" s="150" t="s">
        <v>437</v>
      </c>
      <c r="CG3" s="151" t="s">
        <v>42</v>
      </c>
      <c r="CH3" s="151" t="s">
        <v>43</v>
      </c>
      <c r="CI3" s="151" t="s">
        <v>44</v>
      </c>
      <c r="CJ3" s="151" t="s">
        <v>45</v>
      </c>
      <c r="CK3" s="151" t="s">
        <v>46</v>
      </c>
      <c r="CL3" s="151" t="s">
        <v>47</v>
      </c>
      <c r="CM3" s="151" t="s">
        <v>48</v>
      </c>
      <c r="CN3" s="151" t="s">
        <v>49</v>
      </c>
      <c r="CO3" s="151" t="s">
        <v>50</v>
      </c>
      <c r="CP3" s="151" t="s">
        <v>409</v>
      </c>
      <c r="CQ3" s="151" t="s">
        <v>410</v>
      </c>
      <c r="CR3" s="151" t="s">
        <v>411</v>
      </c>
      <c r="CS3" s="151" t="s">
        <v>412</v>
      </c>
      <c r="CT3" s="151" t="s">
        <v>413</v>
      </c>
      <c r="CU3" s="151" t="s">
        <v>414</v>
      </c>
      <c r="CV3" s="151" t="s">
        <v>415</v>
      </c>
      <c r="CW3" s="151" t="s">
        <v>416</v>
      </c>
      <c r="CX3" s="151" t="s">
        <v>417</v>
      </c>
      <c r="CY3" s="151" t="s">
        <v>418</v>
      </c>
      <c r="CZ3" s="151" t="s">
        <v>419</v>
      </c>
      <c r="DA3" s="151" t="s">
        <v>420</v>
      </c>
      <c r="DB3" s="151" t="s">
        <v>421</v>
      </c>
      <c r="DC3" s="151" t="s">
        <v>422</v>
      </c>
      <c r="DD3" s="151" t="s">
        <v>423</v>
      </c>
      <c r="DE3" s="151" t="s">
        <v>424</v>
      </c>
      <c r="DF3" s="151" t="s">
        <v>425</v>
      </c>
      <c r="DG3" s="151" t="s">
        <v>426</v>
      </c>
      <c r="DH3" s="151" t="s">
        <v>427</v>
      </c>
      <c r="DI3" s="151" t="s">
        <v>428</v>
      </c>
      <c r="DJ3" s="151" t="s">
        <v>429</v>
      </c>
      <c r="DK3" s="151" t="s">
        <v>430</v>
      </c>
      <c r="DL3" s="151" t="s">
        <v>431</v>
      </c>
      <c r="DM3" s="151" t="s">
        <v>432</v>
      </c>
      <c r="DN3" s="151" t="s">
        <v>433</v>
      </c>
      <c r="DO3" s="151" t="s">
        <v>434</v>
      </c>
      <c r="DP3" s="151" t="s">
        <v>435</v>
      </c>
      <c r="DQ3" s="151" t="s">
        <v>436</v>
      </c>
      <c r="DR3" s="151" t="s">
        <v>437</v>
      </c>
      <c r="DS3" s="173" t="s">
        <v>166</v>
      </c>
    </row>
    <row r="4" spans="1:123" s="148" customFormat="1" ht="18.75" x14ac:dyDescent="0.2">
      <c r="A4" s="164"/>
      <c r="B4" s="161">
        <v>1</v>
      </c>
      <c r="C4" s="160">
        <v>2</v>
      </c>
      <c r="D4" s="160">
        <v>3</v>
      </c>
      <c r="E4" s="160">
        <v>4</v>
      </c>
      <c r="F4" s="160">
        <v>5</v>
      </c>
      <c r="G4" s="160">
        <v>6</v>
      </c>
      <c r="H4" s="160">
        <v>7</v>
      </c>
      <c r="I4" s="160">
        <v>8</v>
      </c>
      <c r="J4" s="160">
        <v>9</v>
      </c>
      <c r="K4" s="160">
        <v>10</v>
      </c>
      <c r="L4" s="160">
        <v>11</v>
      </c>
      <c r="M4" s="160">
        <v>12</v>
      </c>
      <c r="N4" s="160">
        <v>13</v>
      </c>
      <c r="O4" s="160">
        <v>14</v>
      </c>
      <c r="P4" s="160">
        <v>15</v>
      </c>
      <c r="Q4" s="160">
        <v>16</v>
      </c>
      <c r="R4" s="160">
        <v>17</v>
      </c>
      <c r="S4" s="160">
        <v>18</v>
      </c>
      <c r="T4" s="160">
        <v>19</v>
      </c>
      <c r="U4" s="160">
        <v>20</v>
      </c>
      <c r="V4" s="160">
        <v>21</v>
      </c>
      <c r="W4" s="160">
        <v>22</v>
      </c>
      <c r="X4" s="160">
        <v>23</v>
      </c>
      <c r="Y4" s="160">
        <v>24</v>
      </c>
      <c r="Z4" s="160">
        <v>25</v>
      </c>
      <c r="AA4" s="160">
        <v>26</v>
      </c>
      <c r="AB4" s="160">
        <v>27</v>
      </c>
      <c r="AC4" s="160">
        <v>28</v>
      </c>
      <c r="AD4" s="160">
        <v>29</v>
      </c>
      <c r="AE4" s="160">
        <v>30</v>
      </c>
      <c r="AF4" s="160">
        <v>31</v>
      </c>
      <c r="AG4" s="160">
        <v>32</v>
      </c>
      <c r="AH4" s="160">
        <v>33</v>
      </c>
      <c r="AI4" s="160">
        <v>34</v>
      </c>
      <c r="AJ4" s="160">
        <v>35</v>
      </c>
      <c r="AK4" s="160">
        <v>36</v>
      </c>
      <c r="AL4" s="160">
        <v>37</v>
      </c>
      <c r="AM4" s="160">
        <v>38</v>
      </c>
      <c r="AN4" s="160">
        <v>39</v>
      </c>
      <c r="AO4" s="160">
        <v>40</v>
      </c>
      <c r="AP4" s="160">
        <v>41</v>
      </c>
      <c r="AQ4" s="160">
        <v>42</v>
      </c>
      <c r="AR4" s="160">
        <v>43</v>
      </c>
      <c r="AS4" s="160">
        <v>44</v>
      </c>
      <c r="AT4" s="160">
        <v>45</v>
      </c>
      <c r="AU4" s="160">
        <v>46</v>
      </c>
      <c r="AV4" s="160">
        <v>47</v>
      </c>
      <c r="AW4" s="160">
        <v>48</v>
      </c>
      <c r="AX4" s="160">
        <v>49</v>
      </c>
      <c r="AY4" s="160">
        <v>50</v>
      </c>
      <c r="AZ4" s="160">
        <v>51</v>
      </c>
      <c r="BA4" s="160">
        <v>52</v>
      </c>
      <c r="BB4" s="160">
        <v>53</v>
      </c>
      <c r="BC4" s="160">
        <v>54</v>
      </c>
      <c r="BD4" s="160">
        <v>55</v>
      </c>
      <c r="BE4" s="160">
        <v>56</v>
      </c>
      <c r="BF4" s="160">
        <v>57</v>
      </c>
      <c r="BG4" s="160">
        <v>58</v>
      </c>
      <c r="BH4" s="160">
        <v>59</v>
      </c>
      <c r="BI4" s="160">
        <v>60</v>
      </c>
      <c r="BJ4" s="160">
        <v>61</v>
      </c>
      <c r="BK4" s="160">
        <v>62</v>
      </c>
      <c r="BL4" s="160">
        <v>63</v>
      </c>
      <c r="BM4" s="160">
        <v>64</v>
      </c>
      <c r="BN4" s="160">
        <v>65</v>
      </c>
      <c r="BO4" s="160">
        <v>66</v>
      </c>
      <c r="BP4" s="160">
        <v>67</v>
      </c>
      <c r="BQ4" s="160">
        <v>68</v>
      </c>
      <c r="BR4" s="160">
        <v>69</v>
      </c>
      <c r="BS4" s="160">
        <v>70</v>
      </c>
      <c r="BT4" s="160">
        <v>71</v>
      </c>
      <c r="BU4" s="160">
        <v>72</v>
      </c>
      <c r="BV4" s="160">
        <v>73</v>
      </c>
      <c r="BW4" s="160">
        <v>74</v>
      </c>
      <c r="BX4" s="160">
        <v>75</v>
      </c>
      <c r="BY4" s="160">
        <v>76</v>
      </c>
      <c r="BZ4" s="160">
        <v>77</v>
      </c>
      <c r="CA4" s="160">
        <v>78</v>
      </c>
      <c r="CB4" s="160">
        <v>79</v>
      </c>
      <c r="CC4" s="160">
        <v>80</v>
      </c>
      <c r="CD4" s="160">
        <v>81</v>
      </c>
      <c r="CE4" s="160">
        <v>82</v>
      </c>
      <c r="CF4" s="160">
        <v>83</v>
      </c>
      <c r="CG4" s="160">
        <v>84</v>
      </c>
      <c r="CH4" s="160">
        <v>85</v>
      </c>
      <c r="CI4" s="160">
        <v>86</v>
      </c>
      <c r="CJ4" s="160">
        <v>87</v>
      </c>
      <c r="CK4" s="160">
        <v>88</v>
      </c>
      <c r="CL4" s="160">
        <v>89</v>
      </c>
      <c r="CM4" s="160">
        <v>90</v>
      </c>
      <c r="CN4" s="160">
        <v>91</v>
      </c>
      <c r="CO4" s="160">
        <v>92</v>
      </c>
      <c r="CP4" s="160">
        <v>93</v>
      </c>
      <c r="CQ4" s="160">
        <v>94</v>
      </c>
      <c r="CR4" s="160">
        <v>95</v>
      </c>
      <c r="CS4" s="160">
        <v>96</v>
      </c>
      <c r="CT4" s="160">
        <v>97</v>
      </c>
      <c r="CU4" s="160">
        <v>98</v>
      </c>
      <c r="CV4" s="160">
        <v>99</v>
      </c>
      <c r="CW4" s="160">
        <v>100</v>
      </c>
      <c r="CX4" s="160">
        <v>101</v>
      </c>
      <c r="CY4" s="160">
        <v>102</v>
      </c>
      <c r="CZ4" s="160">
        <v>103</v>
      </c>
      <c r="DA4" s="160">
        <v>104</v>
      </c>
      <c r="DB4" s="160">
        <v>105</v>
      </c>
      <c r="DC4" s="160">
        <v>106</v>
      </c>
      <c r="DD4" s="160">
        <v>107</v>
      </c>
      <c r="DE4" s="160">
        <v>108</v>
      </c>
      <c r="DF4" s="160">
        <v>109</v>
      </c>
      <c r="DG4" s="160">
        <v>110</v>
      </c>
      <c r="DH4" s="160">
        <v>111</v>
      </c>
      <c r="DI4" s="160">
        <v>112</v>
      </c>
      <c r="DJ4" s="160">
        <v>113</v>
      </c>
      <c r="DK4" s="160">
        <v>114</v>
      </c>
      <c r="DL4" s="160">
        <v>115</v>
      </c>
      <c r="DM4" s="160">
        <v>116</v>
      </c>
      <c r="DN4" s="160">
        <v>117</v>
      </c>
      <c r="DO4" s="160">
        <v>118</v>
      </c>
      <c r="DP4" s="160">
        <v>119</v>
      </c>
      <c r="DQ4" s="160">
        <v>120</v>
      </c>
      <c r="DR4" s="160">
        <v>121</v>
      </c>
      <c r="DS4" s="160">
        <v>122</v>
      </c>
    </row>
    <row r="5" spans="1:123" ht="16.5" x14ac:dyDescent="0.2">
      <c r="A5" s="165">
        <v>1</v>
      </c>
      <c r="B5" s="162" t="s">
        <v>91</v>
      </c>
      <c r="C5" s="152">
        <v>1</v>
      </c>
      <c r="D5" s="153" t="s">
        <v>167</v>
      </c>
      <c r="E5" s="154" t="s">
        <v>168</v>
      </c>
      <c r="F5" s="155">
        <f>SUM(I5:AT5)</f>
        <v>0</v>
      </c>
      <c r="G5" s="155">
        <f>SUM(AU5:CF5)</f>
        <v>1</v>
      </c>
      <c r="H5" s="155">
        <f>SUM(CG5:DR5)</f>
        <v>1</v>
      </c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>
        <v>0</v>
      </c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>
        <v>1</v>
      </c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>
        <v>1</v>
      </c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9">
        <v>13</v>
      </c>
    </row>
    <row r="6" spans="1:123" ht="15" x14ac:dyDescent="0.2">
      <c r="A6" s="165">
        <v>1</v>
      </c>
      <c r="B6" s="163" t="s">
        <v>169</v>
      </c>
      <c r="C6" s="121">
        <v>2</v>
      </c>
      <c r="D6" s="81" t="s">
        <v>170</v>
      </c>
      <c r="E6" s="82" t="s">
        <v>168</v>
      </c>
      <c r="F6" s="84">
        <f t="shared" ref="F6:F7" si="0">SUM(I6:AT6)</f>
        <v>0</v>
      </c>
      <c r="G6" s="84">
        <f t="shared" ref="G6:G7" si="1">SUM(AU6:CF6)</f>
        <v>5</v>
      </c>
      <c r="H6" s="84">
        <f t="shared" ref="H6:H7" si="2">SUM(CG6:DR6)</f>
        <v>5</v>
      </c>
      <c r="I6" s="85"/>
      <c r="J6" s="85">
        <v>0</v>
      </c>
      <c r="K6" s="85">
        <v>0</v>
      </c>
      <c r="L6" s="85">
        <v>0</v>
      </c>
      <c r="M6" s="85">
        <v>0</v>
      </c>
      <c r="N6" s="85">
        <v>0</v>
      </c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6"/>
      <c r="AV6" s="86">
        <v>1</v>
      </c>
      <c r="AW6" s="86">
        <v>1</v>
      </c>
      <c r="AX6" s="86">
        <v>1</v>
      </c>
      <c r="AY6" s="86">
        <v>1</v>
      </c>
      <c r="AZ6" s="86">
        <v>1</v>
      </c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7"/>
      <c r="CH6" s="87">
        <v>1</v>
      </c>
      <c r="CI6" s="87">
        <v>1</v>
      </c>
      <c r="CJ6" s="87">
        <v>1</v>
      </c>
      <c r="CK6" s="87">
        <v>1</v>
      </c>
      <c r="CL6" s="87">
        <v>1</v>
      </c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3" t="s">
        <v>171</v>
      </c>
    </row>
    <row r="7" spans="1:123" ht="15" x14ac:dyDescent="0.2">
      <c r="A7" s="165">
        <v>1</v>
      </c>
      <c r="B7" s="163" t="s">
        <v>92</v>
      </c>
      <c r="C7" s="121">
        <v>3</v>
      </c>
      <c r="D7" s="81" t="s">
        <v>172</v>
      </c>
      <c r="E7" s="82" t="s">
        <v>168</v>
      </c>
      <c r="F7" s="84">
        <f t="shared" si="0"/>
        <v>0</v>
      </c>
      <c r="G7" s="84">
        <f t="shared" si="1"/>
        <v>3</v>
      </c>
      <c r="H7" s="84">
        <f t="shared" si="2"/>
        <v>3</v>
      </c>
      <c r="I7" s="85"/>
      <c r="J7" s="85"/>
      <c r="K7" s="85"/>
      <c r="L7" s="85"/>
      <c r="M7" s="85">
        <v>0</v>
      </c>
      <c r="N7" s="85"/>
      <c r="O7" s="85">
        <v>0</v>
      </c>
      <c r="P7" s="85"/>
      <c r="Q7" s="85"/>
      <c r="R7" s="85">
        <v>0</v>
      </c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6"/>
      <c r="AV7" s="86"/>
      <c r="AW7" s="86"/>
      <c r="AX7" s="86"/>
      <c r="AY7" s="86">
        <v>1</v>
      </c>
      <c r="AZ7" s="86"/>
      <c r="BA7" s="86">
        <v>1</v>
      </c>
      <c r="BB7" s="86"/>
      <c r="BC7" s="86"/>
      <c r="BD7" s="86">
        <v>1</v>
      </c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7"/>
      <c r="CH7" s="87"/>
      <c r="CI7" s="87"/>
      <c r="CJ7" s="87"/>
      <c r="CK7" s="87">
        <v>1</v>
      </c>
      <c r="CL7" s="87"/>
      <c r="CM7" s="87">
        <v>1</v>
      </c>
      <c r="CN7" s="87"/>
      <c r="CO7" s="87"/>
      <c r="CP7" s="87">
        <v>1</v>
      </c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8" t="s">
        <v>173</v>
      </c>
    </row>
    <row r="8" spans="1:123" ht="15" x14ac:dyDescent="0.2">
      <c r="A8" s="165">
        <v>1</v>
      </c>
      <c r="B8" s="163" t="s">
        <v>93</v>
      </c>
      <c r="C8" s="121">
        <v>4</v>
      </c>
      <c r="D8" s="81" t="s">
        <v>174</v>
      </c>
      <c r="E8" s="82" t="s">
        <v>168</v>
      </c>
      <c r="F8" s="84">
        <f t="shared" ref="F8:F11" si="3">SUM(I8:AT8)</f>
        <v>20</v>
      </c>
      <c r="G8" s="84">
        <f t="shared" ref="G8:G11" si="4">SUM(AU8:CF8)</f>
        <v>30</v>
      </c>
      <c r="H8" s="84">
        <f t="shared" ref="H8:H11" si="5">SUM(CG8:DR8)</f>
        <v>35</v>
      </c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>
        <v>20</v>
      </c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>
        <v>30</v>
      </c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>
        <v>35</v>
      </c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3">
        <v>17</v>
      </c>
    </row>
    <row r="9" spans="1:123" ht="16.5" x14ac:dyDescent="0.2">
      <c r="A9" s="165">
        <v>1</v>
      </c>
      <c r="B9" s="163" t="s">
        <v>94</v>
      </c>
      <c r="C9" s="121">
        <v>5</v>
      </c>
      <c r="D9" s="81" t="s">
        <v>175</v>
      </c>
      <c r="E9" s="82" t="s">
        <v>168</v>
      </c>
      <c r="F9" s="84">
        <f t="shared" si="3"/>
        <v>7</v>
      </c>
      <c r="G9" s="84">
        <f t="shared" si="4"/>
        <v>10</v>
      </c>
      <c r="H9" s="84">
        <f t="shared" si="5"/>
        <v>15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>
        <v>7</v>
      </c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>
        <v>10</v>
      </c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>
        <v>15</v>
      </c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3">
        <v>17</v>
      </c>
    </row>
    <row r="10" spans="1:123" x14ac:dyDescent="0.2">
      <c r="A10" s="165">
        <v>1</v>
      </c>
      <c r="B10" s="163" t="s">
        <v>95</v>
      </c>
      <c r="C10" s="121">
        <v>6</v>
      </c>
      <c r="D10" s="81" t="s">
        <v>176</v>
      </c>
      <c r="E10" s="82" t="s">
        <v>177</v>
      </c>
      <c r="F10" s="84">
        <f t="shared" si="3"/>
        <v>30</v>
      </c>
      <c r="G10" s="84">
        <f t="shared" si="4"/>
        <v>30</v>
      </c>
      <c r="H10" s="84">
        <f t="shared" si="5"/>
        <v>30</v>
      </c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>
        <v>30</v>
      </c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>
        <v>30</v>
      </c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>
        <v>30</v>
      </c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3">
        <v>17</v>
      </c>
    </row>
    <row r="11" spans="1:123" x14ac:dyDescent="0.2">
      <c r="A11" s="165">
        <v>1</v>
      </c>
      <c r="B11" s="163" t="s">
        <v>96</v>
      </c>
      <c r="C11" s="121">
        <v>7</v>
      </c>
      <c r="D11" s="81" t="s">
        <v>178</v>
      </c>
      <c r="E11" s="82" t="s">
        <v>179</v>
      </c>
      <c r="F11" s="84">
        <f t="shared" si="3"/>
        <v>3</v>
      </c>
      <c r="G11" s="84">
        <f t="shared" si="4"/>
        <v>4</v>
      </c>
      <c r="H11" s="84">
        <f t="shared" si="5"/>
        <v>4</v>
      </c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>
        <v>3</v>
      </c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>
        <v>4</v>
      </c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>
        <v>4</v>
      </c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3">
        <v>16</v>
      </c>
    </row>
    <row r="12" spans="1:123" ht="22.5" x14ac:dyDescent="0.2">
      <c r="A12" s="165">
        <v>1</v>
      </c>
      <c r="B12" s="163" t="s">
        <v>97</v>
      </c>
      <c r="C12" s="121">
        <v>8</v>
      </c>
      <c r="D12" s="81" t="s">
        <v>180</v>
      </c>
      <c r="E12" s="82" t="s">
        <v>181</v>
      </c>
      <c r="F12" s="84">
        <f t="shared" ref="F12:F17" si="6">SUM(I12:AT12)</f>
        <v>40</v>
      </c>
      <c r="G12" s="84">
        <f t="shared" ref="G12:G17" si="7">SUM(AU12:CF12)</f>
        <v>60</v>
      </c>
      <c r="H12" s="84">
        <f t="shared" ref="H12:H17" si="8">SUM(CG12:DR12)</f>
        <v>110</v>
      </c>
      <c r="I12" s="85"/>
      <c r="J12" s="85"/>
      <c r="K12" s="85"/>
      <c r="L12" s="85"/>
      <c r="M12" s="85"/>
      <c r="N12" s="85"/>
      <c r="O12" s="85"/>
      <c r="P12" s="85">
        <v>40</v>
      </c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6"/>
      <c r="AV12" s="86"/>
      <c r="AW12" s="86"/>
      <c r="AX12" s="86"/>
      <c r="AY12" s="86"/>
      <c r="AZ12" s="86"/>
      <c r="BA12" s="86"/>
      <c r="BB12" s="86">
        <v>60</v>
      </c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7"/>
      <c r="CH12" s="87"/>
      <c r="CI12" s="87"/>
      <c r="CJ12" s="87"/>
      <c r="CK12" s="87"/>
      <c r="CL12" s="87"/>
      <c r="CM12" s="87"/>
      <c r="CN12" s="87">
        <v>110</v>
      </c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3">
        <v>8</v>
      </c>
    </row>
    <row r="13" spans="1:123" ht="33" x14ac:dyDescent="0.2">
      <c r="A13" s="165">
        <v>1</v>
      </c>
      <c r="B13" s="163" t="s">
        <v>98</v>
      </c>
      <c r="C13" s="121">
        <v>9</v>
      </c>
      <c r="D13" s="81" t="s">
        <v>182</v>
      </c>
      <c r="E13" s="82" t="s">
        <v>168</v>
      </c>
      <c r="F13" s="84">
        <f t="shared" si="6"/>
        <v>0</v>
      </c>
      <c r="G13" s="84">
        <f t="shared" si="7"/>
        <v>1</v>
      </c>
      <c r="H13" s="84">
        <f t="shared" si="8"/>
        <v>1</v>
      </c>
      <c r="I13" s="85"/>
      <c r="J13" s="85"/>
      <c r="K13" s="85"/>
      <c r="L13" s="85"/>
      <c r="M13" s="85"/>
      <c r="N13" s="85"/>
      <c r="O13" s="85"/>
      <c r="P13" s="85">
        <v>0</v>
      </c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6"/>
      <c r="AV13" s="86"/>
      <c r="AW13" s="86"/>
      <c r="AX13" s="86"/>
      <c r="AY13" s="86"/>
      <c r="AZ13" s="86"/>
      <c r="BA13" s="86"/>
      <c r="BB13" s="86">
        <v>1</v>
      </c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7"/>
      <c r="CH13" s="87"/>
      <c r="CI13" s="87"/>
      <c r="CJ13" s="87"/>
      <c r="CK13" s="87"/>
      <c r="CL13" s="87"/>
      <c r="CM13" s="87"/>
      <c r="CN13" s="87">
        <v>1</v>
      </c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3">
        <v>8</v>
      </c>
    </row>
    <row r="14" spans="1:123" ht="24.75" x14ac:dyDescent="0.2">
      <c r="A14" s="165">
        <v>1</v>
      </c>
      <c r="B14" s="163" t="s">
        <v>183</v>
      </c>
      <c r="C14" s="121">
        <v>10</v>
      </c>
      <c r="D14" s="81" t="s">
        <v>184</v>
      </c>
      <c r="E14" s="82" t="s">
        <v>168</v>
      </c>
      <c r="F14" s="84">
        <f t="shared" si="6"/>
        <v>0</v>
      </c>
      <c r="G14" s="84">
        <f t="shared" si="7"/>
        <v>0</v>
      </c>
      <c r="H14" s="84">
        <f t="shared" si="8"/>
        <v>1</v>
      </c>
      <c r="I14" s="85"/>
      <c r="J14" s="85"/>
      <c r="K14" s="85"/>
      <c r="L14" s="85"/>
      <c r="M14" s="85"/>
      <c r="N14" s="85"/>
      <c r="O14" s="85"/>
      <c r="P14" s="85">
        <v>0</v>
      </c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6"/>
      <c r="AV14" s="86"/>
      <c r="AW14" s="86"/>
      <c r="AX14" s="86"/>
      <c r="AY14" s="86"/>
      <c r="AZ14" s="86"/>
      <c r="BA14" s="86"/>
      <c r="BB14" s="86">
        <v>0</v>
      </c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7"/>
      <c r="CH14" s="87"/>
      <c r="CI14" s="87"/>
      <c r="CJ14" s="87"/>
      <c r="CK14" s="87"/>
      <c r="CL14" s="87"/>
      <c r="CM14" s="87"/>
      <c r="CN14" s="87">
        <v>1</v>
      </c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3">
        <v>8</v>
      </c>
    </row>
    <row r="15" spans="1:123" ht="24.75" x14ac:dyDescent="0.2">
      <c r="A15" s="165">
        <v>1</v>
      </c>
      <c r="B15" s="163" t="s">
        <v>99</v>
      </c>
      <c r="C15" s="121">
        <v>11</v>
      </c>
      <c r="D15" s="81" t="s">
        <v>185</v>
      </c>
      <c r="E15" s="82" t="s">
        <v>168</v>
      </c>
      <c r="F15" s="84">
        <f t="shared" si="6"/>
        <v>0</v>
      </c>
      <c r="G15" s="84">
        <f t="shared" si="7"/>
        <v>1</v>
      </c>
      <c r="H15" s="84">
        <f t="shared" si="8"/>
        <v>1</v>
      </c>
      <c r="I15" s="85"/>
      <c r="J15" s="85"/>
      <c r="K15" s="85"/>
      <c r="L15" s="85"/>
      <c r="M15" s="85"/>
      <c r="N15" s="85"/>
      <c r="O15" s="85"/>
      <c r="P15" s="85">
        <v>0</v>
      </c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6"/>
      <c r="AV15" s="86"/>
      <c r="AW15" s="86"/>
      <c r="AX15" s="86"/>
      <c r="AY15" s="86"/>
      <c r="AZ15" s="86"/>
      <c r="BA15" s="86"/>
      <c r="BB15" s="86">
        <v>1</v>
      </c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7"/>
      <c r="CH15" s="87"/>
      <c r="CI15" s="87"/>
      <c r="CJ15" s="87"/>
      <c r="CK15" s="87"/>
      <c r="CL15" s="87"/>
      <c r="CM15" s="87"/>
      <c r="CN15" s="87">
        <v>1</v>
      </c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3">
        <v>8</v>
      </c>
    </row>
    <row r="16" spans="1:123" ht="22.5" x14ac:dyDescent="0.2">
      <c r="A16" s="165">
        <v>1</v>
      </c>
      <c r="B16" s="163" t="s">
        <v>186</v>
      </c>
      <c r="C16" s="121">
        <v>12</v>
      </c>
      <c r="D16" s="81" t="s">
        <v>187</v>
      </c>
      <c r="E16" s="82" t="s">
        <v>181</v>
      </c>
      <c r="F16" s="84">
        <f t="shared" si="6"/>
        <v>0</v>
      </c>
      <c r="G16" s="84">
        <f t="shared" si="7"/>
        <v>22</v>
      </c>
      <c r="H16" s="84">
        <f t="shared" si="8"/>
        <v>46</v>
      </c>
      <c r="I16" s="85"/>
      <c r="J16" s="85"/>
      <c r="K16" s="85"/>
      <c r="L16" s="85"/>
      <c r="M16" s="85"/>
      <c r="N16" s="85"/>
      <c r="O16" s="85"/>
      <c r="P16" s="85"/>
      <c r="Q16" s="85">
        <v>0</v>
      </c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6"/>
      <c r="AV16" s="86"/>
      <c r="AW16" s="86"/>
      <c r="AX16" s="86"/>
      <c r="AY16" s="86"/>
      <c r="AZ16" s="86"/>
      <c r="BA16" s="86"/>
      <c r="BB16" s="86"/>
      <c r="BC16" s="86">
        <v>22</v>
      </c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7"/>
      <c r="CH16" s="87"/>
      <c r="CI16" s="87"/>
      <c r="CJ16" s="87"/>
      <c r="CK16" s="87"/>
      <c r="CL16" s="87"/>
      <c r="CM16" s="87"/>
      <c r="CN16" s="87"/>
      <c r="CO16" s="87">
        <v>46</v>
      </c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3">
        <v>9</v>
      </c>
    </row>
    <row r="17" spans="1:123" ht="30" x14ac:dyDescent="0.2">
      <c r="A17" s="165">
        <v>1</v>
      </c>
      <c r="B17" s="163" t="s">
        <v>407</v>
      </c>
      <c r="C17" s="121">
        <v>13</v>
      </c>
      <c r="D17" s="81" t="s">
        <v>188</v>
      </c>
      <c r="E17" s="82" t="s">
        <v>189</v>
      </c>
      <c r="F17" s="84">
        <f t="shared" si="6"/>
        <v>0</v>
      </c>
      <c r="G17" s="84">
        <f t="shared" si="7"/>
        <v>124</v>
      </c>
      <c r="H17" s="84">
        <f t="shared" si="8"/>
        <v>248</v>
      </c>
      <c r="I17" s="85"/>
      <c r="J17" s="85"/>
      <c r="K17" s="85"/>
      <c r="L17" s="85"/>
      <c r="M17" s="85"/>
      <c r="N17" s="85"/>
      <c r="O17" s="85"/>
      <c r="P17" s="85"/>
      <c r="Q17" s="85">
        <v>0</v>
      </c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6"/>
      <c r="AV17" s="86"/>
      <c r="AW17" s="86"/>
      <c r="AX17" s="86"/>
      <c r="AY17" s="86"/>
      <c r="AZ17" s="86"/>
      <c r="BA17" s="86"/>
      <c r="BB17" s="86"/>
      <c r="BC17" s="86">
        <v>124</v>
      </c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7"/>
      <c r="CH17" s="87"/>
      <c r="CI17" s="87"/>
      <c r="CJ17" s="87"/>
      <c r="CK17" s="87"/>
      <c r="CL17" s="87"/>
      <c r="CM17" s="87"/>
      <c r="CN17" s="87"/>
      <c r="CO17" s="87">
        <v>248</v>
      </c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3">
        <v>9</v>
      </c>
    </row>
    <row r="18" spans="1:123" ht="24.75" x14ac:dyDescent="0.2">
      <c r="A18" s="165">
        <v>1</v>
      </c>
      <c r="B18" s="163" t="s">
        <v>100</v>
      </c>
      <c r="C18" s="121">
        <v>14</v>
      </c>
      <c r="D18" s="81" t="s">
        <v>190</v>
      </c>
      <c r="E18" s="82" t="s">
        <v>168</v>
      </c>
      <c r="F18" s="84">
        <f t="shared" ref="F18:F20" si="9">SUM(I18:AT18)</f>
        <v>0</v>
      </c>
      <c r="G18" s="84">
        <f t="shared" ref="G18:G20" si="10">SUM(AU18:CF18)</f>
        <v>2</v>
      </c>
      <c r="H18" s="84">
        <f t="shared" ref="H18:H20" si="11">SUM(CG18:DR18)</f>
        <v>2</v>
      </c>
      <c r="I18" s="85"/>
      <c r="J18" s="85"/>
      <c r="K18" s="85"/>
      <c r="L18" s="85"/>
      <c r="M18" s="85"/>
      <c r="N18" s="85"/>
      <c r="O18" s="85">
        <v>0</v>
      </c>
      <c r="P18" s="85"/>
      <c r="Q18" s="85"/>
      <c r="R18" s="85">
        <v>0</v>
      </c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6"/>
      <c r="AV18" s="86"/>
      <c r="AW18" s="86"/>
      <c r="AX18" s="86"/>
      <c r="AY18" s="86"/>
      <c r="AZ18" s="86"/>
      <c r="BA18" s="86">
        <v>1</v>
      </c>
      <c r="BB18" s="86"/>
      <c r="BC18" s="86"/>
      <c r="BD18" s="86">
        <v>1</v>
      </c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7"/>
      <c r="CH18" s="87"/>
      <c r="CI18" s="87"/>
      <c r="CJ18" s="87"/>
      <c r="CK18" s="87"/>
      <c r="CL18" s="87"/>
      <c r="CM18" s="87">
        <v>1</v>
      </c>
      <c r="CN18" s="87"/>
      <c r="CO18" s="87"/>
      <c r="CP18" s="87">
        <v>1</v>
      </c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8" t="s">
        <v>191</v>
      </c>
    </row>
    <row r="19" spans="1:123" ht="16.5" x14ac:dyDescent="0.2">
      <c r="A19" s="165">
        <v>1</v>
      </c>
      <c r="B19" s="163" t="s">
        <v>101</v>
      </c>
      <c r="C19" s="121">
        <v>15</v>
      </c>
      <c r="D19" s="81" t="s">
        <v>192</v>
      </c>
      <c r="E19" s="82" t="s">
        <v>168</v>
      </c>
      <c r="F19" s="84">
        <f t="shared" si="9"/>
        <v>0</v>
      </c>
      <c r="G19" s="84">
        <f t="shared" si="10"/>
        <v>0</v>
      </c>
      <c r="H19" s="84">
        <f t="shared" si="11"/>
        <v>1</v>
      </c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>
        <v>0</v>
      </c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>
        <v>0</v>
      </c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>
        <v>1</v>
      </c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3">
        <v>12</v>
      </c>
    </row>
    <row r="20" spans="1:123" ht="16.5" x14ac:dyDescent="0.2">
      <c r="A20" s="165">
        <v>1</v>
      </c>
      <c r="B20" s="163" t="s">
        <v>102</v>
      </c>
      <c r="C20" s="121">
        <v>16</v>
      </c>
      <c r="D20" s="81" t="s">
        <v>193</v>
      </c>
      <c r="E20" s="82" t="s">
        <v>168</v>
      </c>
      <c r="F20" s="84">
        <f t="shared" si="9"/>
        <v>0</v>
      </c>
      <c r="G20" s="84">
        <f t="shared" si="10"/>
        <v>5</v>
      </c>
      <c r="H20" s="84">
        <f t="shared" si="11"/>
        <v>10</v>
      </c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>
        <v>0</v>
      </c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>
        <v>5</v>
      </c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>
        <v>10</v>
      </c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3">
        <v>11</v>
      </c>
    </row>
    <row r="21" spans="1:123" ht="33" x14ac:dyDescent="0.2">
      <c r="A21" s="165">
        <v>1</v>
      </c>
      <c r="B21" s="163" t="s">
        <v>103</v>
      </c>
      <c r="C21" s="121">
        <v>17</v>
      </c>
      <c r="D21" s="81" t="s">
        <v>194</v>
      </c>
      <c r="E21" s="82" t="s">
        <v>168</v>
      </c>
      <c r="F21" s="84">
        <f t="shared" ref="F21:F31" si="12">SUM(I21:AT21)</f>
        <v>0</v>
      </c>
      <c r="G21" s="84">
        <f t="shared" ref="G21:G31" si="13">SUM(AU21:CF21)</f>
        <v>11</v>
      </c>
      <c r="H21" s="84">
        <f t="shared" ref="H21:H31" si="14">SUM(CG21:DR21)</f>
        <v>22</v>
      </c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>
        <v>0</v>
      </c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>
        <v>11</v>
      </c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>
        <v>22</v>
      </c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8">
        <v>14</v>
      </c>
    </row>
    <row r="22" spans="1:123" ht="33" x14ac:dyDescent="0.2">
      <c r="A22" s="165">
        <v>1</v>
      </c>
      <c r="B22" s="163" t="s">
        <v>104</v>
      </c>
      <c r="C22" s="121">
        <v>18</v>
      </c>
      <c r="D22" s="81" t="s">
        <v>195</v>
      </c>
      <c r="E22" s="82" t="s">
        <v>196</v>
      </c>
      <c r="F22" s="84">
        <f t="shared" si="12"/>
        <v>0</v>
      </c>
      <c r="G22" s="84">
        <f t="shared" si="13"/>
        <v>0</v>
      </c>
      <c r="H22" s="84">
        <f t="shared" si="14"/>
        <v>1</v>
      </c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>
        <v>0</v>
      </c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>
        <v>0</v>
      </c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>
        <v>1</v>
      </c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3">
        <v>14</v>
      </c>
    </row>
    <row r="23" spans="1:123" ht="24.75" x14ac:dyDescent="0.2">
      <c r="A23" s="165">
        <v>1</v>
      </c>
      <c r="B23" s="163" t="s">
        <v>105</v>
      </c>
      <c r="C23" s="121">
        <v>19</v>
      </c>
      <c r="D23" s="81" t="s">
        <v>197</v>
      </c>
      <c r="E23" s="82" t="s">
        <v>168</v>
      </c>
      <c r="F23" s="84">
        <f t="shared" si="12"/>
        <v>3</v>
      </c>
      <c r="G23" s="84">
        <f t="shared" si="13"/>
        <v>6</v>
      </c>
      <c r="H23" s="84">
        <f t="shared" si="14"/>
        <v>10</v>
      </c>
      <c r="I23" s="85">
        <v>1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>
        <v>2</v>
      </c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6">
        <f>I23+2</f>
        <v>3</v>
      </c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>
        <v>3</v>
      </c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7">
        <f>AU23+3</f>
        <v>6</v>
      </c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>
        <v>4</v>
      </c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3" t="s">
        <v>198</v>
      </c>
    </row>
    <row r="24" spans="1:123" ht="16.5" x14ac:dyDescent="0.2">
      <c r="A24" s="165">
        <v>1</v>
      </c>
      <c r="B24" s="163" t="s">
        <v>106</v>
      </c>
      <c r="C24" s="121">
        <v>20</v>
      </c>
      <c r="D24" s="81" t="s">
        <v>199</v>
      </c>
      <c r="E24" s="82" t="s">
        <v>200</v>
      </c>
      <c r="F24" s="84">
        <f t="shared" si="12"/>
        <v>0</v>
      </c>
      <c r="G24" s="84">
        <f t="shared" si="13"/>
        <v>2</v>
      </c>
      <c r="H24" s="84">
        <f t="shared" si="14"/>
        <v>1</v>
      </c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>
        <v>0</v>
      </c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>
        <v>2</v>
      </c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>
        <v>1</v>
      </c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3">
        <v>15</v>
      </c>
    </row>
    <row r="25" spans="1:123" ht="24.75" x14ac:dyDescent="0.2">
      <c r="A25" s="165">
        <v>1</v>
      </c>
      <c r="B25" s="163" t="s">
        <v>107</v>
      </c>
      <c r="C25" s="121">
        <v>21</v>
      </c>
      <c r="D25" s="81" t="s">
        <v>201</v>
      </c>
      <c r="E25" s="82" t="s">
        <v>168</v>
      </c>
      <c r="F25" s="84">
        <f t="shared" si="12"/>
        <v>2</v>
      </c>
      <c r="G25" s="84">
        <f t="shared" si="13"/>
        <v>4</v>
      </c>
      <c r="H25" s="84">
        <f t="shared" si="14"/>
        <v>5</v>
      </c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>
        <v>2</v>
      </c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>
        <v>4</v>
      </c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>
        <v>5</v>
      </c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3">
        <v>14</v>
      </c>
    </row>
    <row r="26" spans="1:123" ht="16.5" x14ac:dyDescent="0.2">
      <c r="A26" s="165">
        <v>1</v>
      </c>
      <c r="B26" s="163" t="s">
        <v>202</v>
      </c>
      <c r="C26" s="121">
        <v>22</v>
      </c>
      <c r="D26" s="81" t="s">
        <v>203</v>
      </c>
      <c r="E26" s="82" t="s">
        <v>168</v>
      </c>
      <c r="F26" s="84">
        <f t="shared" si="12"/>
        <v>0</v>
      </c>
      <c r="G26" s="84">
        <f t="shared" si="13"/>
        <v>0</v>
      </c>
      <c r="H26" s="84">
        <f t="shared" si="14"/>
        <v>2</v>
      </c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>
        <v>0</v>
      </c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>
        <v>0</v>
      </c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>
        <v>2</v>
      </c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3">
        <v>21</v>
      </c>
    </row>
    <row r="27" spans="1:123" x14ac:dyDescent="0.2">
      <c r="A27" s="165">
        <v>1</v>
      </c>
      <c r="B27" s="163" t="s">
        <v>108</v>
      </c>
      <c r="C27" s="121">
        <v>23</v>
      </c>
      <c r="D27" s="81" t="s">
        <v>204</v>
      </c>
      <c r="E27" s="82" t="s">
        <v>196</v>
      </c>
      <c r="F27" s="84">
        <f t="shared" si="12"/>
        <v>0</v>
      </c>
      <c r="G27" s="84">
        <f t="shared" si="13"/>
        <v>25</v>
      </c>
      <c r="H27" s="84">
        <f t="shared" si="14"/>
        <v>68</v>
      </c>
      <c r="I27" s="85">
        <v>0</v>
      </c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>
        <v>0</v>
      </c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6">
        <v>3</v>
      </c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>
        <v>22</v>
      </c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7">
        <v>3</v>
      </c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>
        <v>65</v>
      </c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3">
        <v>18</v>
      </c>
    </row>
    <row r="28" spans="1:123" x14ac:dyDescent="0.2">
      <c r="A28" s="165">
        <v>1</v>
      </c>
      <c r="B28" s="163" t="s">
        <v>109</v>
      </c>
      <c r="C28" s="121">
        <v>24</v>
      </c>
      <c r="D28" s="81" t="s">
        <v>205</v>
      </c>
      <c r="E28" s="82" t="s">
        <v>196</v>
      </c>
      <c r="F28" s="84">
        <f t="shared" si="12"/>
        <v>0</v>
      </c>
      <c r="G28" s="84">
        <f t="shared" si="13"/>
        <v>28</v>
      </c>
      <c r="H28" s="84">
        <f t="shared" si="14"/>
        <v>43</v>
      </c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>
        <v>0</v>
      </c>
      <c r="AA28" s="85">
        <v>0</v>
      </c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>
        <v>22</v>
      </c>
      <c r="BM28" s="86">
        <v>6</v>
      </c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>
        <v>25</v>
      </c>
      <c r="CY28" s="87">
        <v>18</v>
      </c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3" t="s">
        <v>206</v>
      </c>
    </row>
    <row r="29" spans="1:123" x14ac:dyDescent="0.2">
      <c r="A29" s="165">
        <v>1</v>
      </c>
      <c r="B29" s="163" t="s">
        <v>110</v>
      </c>
      <c r="C29" s="121">
        <v>25</v>
      </c>
      <c r="D29" s="81" t="s">
        <v>207</v>
      </c>
      <c r="E29" s="82" t="s">
        <v>200</v>
      </c>
      <c r="F29" s="84">
        <f t="shared" si="12"/>
        <v>0</v>
      </c>
      <c r="G29" s="84">
        <f t="shared" si="13"/>
        <v>1</v>
      </c>
      <c r="H29" s="84">
        <f t="shared" si="14"/>
        <v>1</v>
      </c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>
        <v>0</v>
      </c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>
        <v>1</v>
      </c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>
        <v>1</v>
      </c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3">
        <v>20</v>
      </c>
    </row>
    <row r="30" spans="1:123" x14ac:dyDescent="0.2">
      <c r="A30" s="165">
        <v>1</v>
      </c>
      <c r="B30" s="163" t="s">
        <v>208</v>
      </c>
      <c r="C30" s="121">
        <v>26</v>
      </c>
      <c r="D30" s="81" t="s">
        <v>209</v>
      </c>
      <c r="E30" s="82" t="s">
        <v>200</v>
      </c>
      <c r="F30" s="84">
        <f t="shared" si="12"/>
        <v>0</v>
      </c>
      <c r="G30" s="84">
        <f t="shared" si="13"/>
        <v>1</v>
      </c>
      <c r="H30" s="84">
        <f t="shared" si="14"/>
        <v>0</v>
      </c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>
        <v>0</v>
      </c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>
        <v>1</v>
      </c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>
        <v>0</v>
      </c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3">
        <v>20</v>
      </c>
    </row>
    <row r="31" spans="1:123" x14ac:dyDescent="0.2">
      <c r="A31" s="165">
        <v>1</v>
      </c>
      <c r="B31" s="163" t="s">
        <v>210</v>
      </c>
      <c r="C31" s="121">
        <v>27</v>
      </c>
      <c r="D31" s="81" t="s">
        <v>211</v>
      </c>
      <c r="E31" s="82" t="s">
        <v>200</v>
      </c>
      <c r="F31" s="84">
        <f t="shared" si="12"/>
        <v>0</v>
      </c>
      <c r="G31" s="84">
        <f t="shared" si="13"/>
        <v>1</v>
      </c>
      <c r="H31" s="84">
        <f t="shared" si="14"/>
        <v>0</v>
      </c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>
        <v>0</v>
      </c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>
        <v>1</v>
      </c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>
        <v>0</v>
      </c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3">
        <v>20</v>
      </c>
    </row>
    <row r="32" spans="1:123" ht="16.5" x14ac:dyDescent="0.2">
      <c r="A32" s="165">
        <v>2</v>
      </c>
      <c r="B32" s="163" t="s">
        <v>212</v>
      </c>
      <c r="C32" s="121">
        <v>28</v>
      </c>
      <c r="D32" s="81" t="s">
        <v>213</v>
      </c>
      <c r="E32" s="82" t="s">
        <v>168</v>
      </c>
      <c r="F32" s="84">
        <f t="shared" ref="F32:F41" si="15">SUM(I32:AT32)</f>
        <v>0</v>
      </c>
      <c r="G32" s="84">
        <f t="shared" ref="G32:G41" si="16">SUM(AU32:CF32)</f>
        <v>11</v>
      </c>
      <c r="H32" s="84">
        <f t="shared" ref="H32:H41" si="17">SUM(CG32:DR32)</f>
        <v>47</v>
      </c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>
        <v>0</v>
      </c>
      <c r="AE32" s="89">
        <v>0</v>
      </c>
      <c r="AF32" s="85"/>
      <c r="AG32" s="85"/>
      <c r="AH32" s="85">
        <v>0</v>
      </c>
      <c r="AI32" s="85">
        <v>0</v>
      </c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>
        <v>0</v>
      </c>
      <c r="BQ32" s="90">
        <v>1</v>
      </c>
      <c r="BR32" s="86"/>
      <c r="BS32" s="86"/>
      <c r="BT32" s="86">
        <v>0</v>
      </c>
      <c r="BU32" s="86">
        <v>10</v>
      </c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>
        <v>3</v>
      </c>
      <c r="DC32" s="91">
        <v>4</v>
      </c>
      <c r="DD32" s="87"/>
      <c r="DE32" s="87"/>
      <c r="DF32" s="87">
        <v>20</v>
      </c>
      <c r="DG32" s="87">
        <v>20</v>
      </c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3" t="s">
        <v>214</v>
      </c>
    </row>
    <row r="33" spans="1:123" ht="15" x14ac:dyDescent="0.2">
      <c r="A33" s="165">
        <v>2</v>
      </c>
      <c r="B33" s="163" t="s">
        <v>215</v>
      </c>
      <c r="C33" s="121">
        <v>29</v>
      </c>
      <c r="D33" s="81" t="s">
        <v>216</v>
      </c>
      <c r="E33" s="82" t="s">
        <v>168</v>
      </c>
      <c r="F33" s="84">
        <f t="shared" si="15"/>
        <v>0</v>
      </c>
      <c r="G33" s="84">
        <f t="shared" si="16"/>
        <v>0</v>
      </c>
      <c r="H33" s="84">
        <f t="shared" si="17"/>
        <v>3</v>
      </c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>
        <v>0</v>
      </c>
      <c r="AM33" s="85">
        <v>0</v>
      </c>
      <c r="AN33" s="85"/>
      <c r="AO33" s="85"/>
      <c r="AP33" s="85"/>
      <c r="AQ33" s="85"/>
      <c r="AR33" s="85"/>
      <c r="AS33" s="85"/>
      <c r="AT33" s="85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>
        <v>0</v>
      </c>
      <c r="BY33" s="86">
        <v>0</v>
      </c>
      <c r="BZ33" s="86"/>
      <c r="CA33" s="86"/>
      <c r="CB33" s="86"/>
      <c r="CC33" s="86"/>
      <c r="CD33" s="86"/>
      <c r="CE33" s="86"/>
      <c r="CF33" s="86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>
        <v>2</v>
      </c>
      <c r="DK33" s="87">
        <v>1</v>
      </c>
      <c r="DL33" s="87"/>
      <c r="DM33" s="87"/>
      <c r="DN33" s="87"/>
      <c r="DO33" s="87"/>
      <c r="DP33" s="87"/>
      <c r="DQ33" s="87"/>
      <c r="DR33" s="87"/>
      <c r="DS33" s="83" t="s">
        <v>217</v>
      </c>
    </row>
    <row r="34" spans="1:123" ht="16.5" x14ac:dyDescent="0.2">
      <c r="A34" s="165">
        <v>2</v>
      </c>
      <c r="B34" s="163" t="s">
        <v>218</v>
      </c>
      <c r="C34" s="121">
        <v>30</v>
      </c>
      <c r="D34" s="81" t="s">
        <v>219</v>
      </c>
      <c r="E34" s="82" t="s">
        <v>168</v>
      </c>
      <c r="F34" s="84">
        <f t="shared" si="15"/>
        <v>0</v>
      </c>
      <c r="G34" s="84">
        <f t="shared" si="16"/>
        <v>1</v>
      </c>
      <c r="H34" s="84">
        <f t="shared" si="17"/>
        <v>21</v>
      </c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9">
        <v>0</v>
      </c>
      <c r="AN34" s="85"/>
      <c r="AO34" s="85"/>
      <c r="AP34" s="85"/>
      <c r="AQ34" s="85"/>
      <c r="AR34" s="85"/>
      <c r="AS34" s="85">
        <v>0</v>
      </c>
      <c r="AT34" s="85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90">
        <v>0</v>
      </c>
      <c r="BZ34" s="86"/>
      <c r="CA34" s="86"/>
      <c r="CB34" s="86"/>
      <c r="CC34" s="86"/>
      <c r="CD34" s="86"/>
      <c r="CE34" s="86">
        <v>1</v>
      </c>
      <c r="CF34" s="86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91">
        <v>20</v>
      </c>
      <c r="DL34" s="87"/>
      <c r="DM34" s="87"/>
      <c r="DN34" s="87"/>
      <c r="DO34" s="87"/>
      <c r="DP34" s="87"/>
      <c r="DQ34" s="87">
        <v>1</v>
      </c>
      <c r="DR34" s="87"/>
      <c r="DS34" s="88" t="s">
        <v>220</v>
      </c>
    </row>
    <row r="35" spans="1:123" ht="16.5" x14ac:dyDescent="0.2">
      <c r="A35" s="165">
        <v>2</v>
      </c>
      <c r="B35" s="163" t="s">
        <v>221</v>
      </c>
      <c r="C35" s="121">
        <v>31</v>
      </c>
      <c r="D35" s="81" t="s">
        <v>222</v>
      </c>
      <c r="E35" s="82" t="s">
        <v>168</v>
      </c>
      <c r="F35" s="84">
        <f t="shared" si="15"/>
        <v>0</v>
      </c>
      <c r="G35" s="84">
        <f t="shared" si="16"/>
        <v>64</v>
      </c>
      <c r="H35" s="84">
        <f t="shared" si="17"/>
        <v>138</v>
      </c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>
        <v>0</v>
      </c>
      <c r="AE35" s="85"/>
      <c r="AF35" s="85"/>
      <c r="AG35" s="85">
        <v>0</v>
      </c>
      <c r="AH35" s="85"/>
      <c r="AI35" s="85"/>
      <c r="AJ35" s="85">
        <v>0</v>
      </c>
      <c r="AK35" s="85">
        <v>0</v>
      </c>
      <c r="AL35" s="85"/>
      <c r="AM35" s="85"/>
      <c r="AN35" s="85">
        <v>0</v>
      </c>
      <c r="AO35" s="85"/>
      <c r="AP35" s="85">
        <v>0</v>
      </c>
      <c r="AQ35" s="85"/>
      <c r="AR35" s="85"/>
      <c r="AS35" s="85">
        <v>0</v>
      </c>
      <c r="AT35" s="85">
        <v>0</v>
      </c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>
        <v>0</v>
      </c>
      <c r="BQ35" s="86"/>
      <c r="BR35" s="86"/>
      <c r="BS35" s="86">
        <v>19</v>
      </c>
      <c r="BT35" s="86"/>
      <c r="BU35" s="86"/>
      <c r="BV35" s="86">
        <v>1</v>
      </c>
      <c r="BW35" s="86">
        <v>32</v>
      </c>
      <c r="BX35" s="86"/>
      <c r="BY35" s="86"/>
      <c r="BZ35" s="86">
        <v>8</v>
      </c>
      <c r="CA35" s="86"/>
      <c r="CB35" s="86">
        <v>2</v>
      </c>
      <c r="CC35" s="86"/>
      <c r="CD35" s="86"/>
      <c r="CE35" s="86">
        <v>0</v>
      </c>
      <c r="CF35" s="86">
        <v>2</v>
      </c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>
        <v>4</v>
      </c>
      <c r="DC35" s="87"/>
      <c r="DD35" s="87"/>
      <c r="DE35" s="87">
        <v>38</v>
      </c>
      <c r="DF35" s="87"/>
      <c r="DG35" s="87"/>
      <c r="DH35" s="87">
        <v>2</v>
      </c>
      <c r="DI35" s="87">
        <v>64</v>
      </c>
      <c r="DJ35" s="87"/>
      <c r="DK35" s="87"/>
      <c r="DL35" s="87">
        <v>16</v>
      </c>
      <c r="DM35" s="87"/>
      <c r="DN35" s="87">
        <v>2</v>
      </c>
      <c r="DO35" s="87"/>
      <c r="DP35" s="87"/>
      <c r="DQ35" s="87">
        <v>10</v>
      </c>
      <c r="DR35" s="87">
        <v>2</v>
      </c>
      <c r="DS35" s="83" t="s">
        <v>223</v>
      </c>
    </row>
    <row r="36" spans="1:123" ht="15" customHeight="1" x14ac:dyDescent="0.2">
      <c r="A36" s="165">
        <v>2</v>
      </c>
      <c r="B36" s="163" t="s">
        <v>224</v>
      </c>
      <c r="C36" s="121">
        <v>32</v>
      </c>
      <c r="D36" s="81" t="s">
        <v>225</v>
      </c>
      <c r="E36" s="82" t="s">
        <v>168</v>
      </c>
      <c r="F36" s="84">
        <f t="shared" si="15"/>
        <v>0</v>
      </c>
      <c r="G36" s="84">
        <f t="shared" si="16"/>
        <v>0</v>
      </c>
      <c r="H36" s="84">
        <f t="shared" si="17"/>
        <v>1</v>
      </c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>
        <v>0</v>
      </c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>
        <v>0</v>
      </c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>
        <v>1</v>
      </c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3">
        <v>22</v>
      </c>
    </row>
    <row r="37" spans="1:123" ht="15" customHeight="1" x14ac:dyDescent="0.2">
      <c r="A37" s="165">
        <v>2</v>
      </c>
      <c r="B37" s="163" t="s">
        <v>226</v>
      </c>
      <c r="C37" s="121">
        <v>33</v>
      </c>
      <c r="D37" s="81" t="s">
        <v>227</v>
      </c>
      <c r="E37" s="82" t="s">
        <v>168</v>
      </c>
      <c r="F37" s="84">
        <f t="shared" si="15"/>
        <v>0</v>
      </c>
      <c r="G37" s="84" t="e">
        <f>IF(C37="","",HLOOKUP($R$4,'DATA ZDROJ MI'!I3:AT4,2,0))</f>
        <v>#N/A</v>
      </c>
      <c r="H37" s="84">
        <f t="shared" si="17"/>
        <v>3</v>
      </c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>
        <v>0</v>
      </c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>
        <v>0</v>
      </c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>
        <v>3</v>
      </c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3">
        <v>24</v>
      </c>
    </row>
    <row r="38" spans="1:123" ht="15" customHeight="1" x14ac:dyDescent="0.2">
      <c r="A38" s="165">
        <v>2</v>
      </c>
      <c r="B38" s="163" t="s">
        <v>228</v>
      </c>
      <c r="C38" s="121">
        <v>34</v>
      </c>
      <c r="D38" s="81" t="s">
        <v>229</v>
      </c>
      <c r="E38" s="82" t="s">
        <v>168</v>
      </c>
      <c r="F38" s="84">
        <f t="shared" si="15"/>
        <v>0</v>
      </c>
      <c r="G38" s="84">
        <f t="shared" si="16"/>
        <v>0</v>
      </c>
      <c r="H38" s="84">
        <f t="shared" si="17"/>
        <v>3</v>
      </c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>
        <v>0</v>
      </c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>
        <v>0</v>
      </c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>
        <v>3</v>
      </c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3">
        <v>24</v>
      </c>
    </row>
    <row r="39" spans="1:123" ht="15" customHeight="1" x14ac:dyDescent="0.2">
      <c r="A39" s="165">
        <v>2</v>
      </c>
      <c r="B39" s="163" t="s">
        <v>230</v>
      </c>
      <c r="C39" s="121">
        <v>35</v>
      </c>
      <c r="D39" s="81" t="s">
        <v>231</v>
      </c>
      <c r="E39" s="82" t="s">
        <v>168</v>
      </c>
      <c r="F39" s="84">
        <f t="shared" si="15"/>
        <v>0</v>
      </c>
      <c r="G39" s="84">
        <f t="shared" si="16"/>
        <v>0</v>
      </c>
      <c r="H39" s="84">
        <f t="shared" si="17"/>
        <v>4</v>
      </c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>
        <v>0</v>
      </c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>
        <v>0</v>
      </c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>
        <v>4</v>
      </c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3">
        <v>24</v>
      </c>
    </row>
    <row r="40" spans="1:123" ht="15" customHeight="1" x14ac:dyDescent="0.2">
      <c r="A40" s="165">
        <v>2</v>
      </c>
      <c r="B40" s="163" t="s">
        <v>232</v>
      </c>
      <c r="C40" s="121">
        <v>36</v>
      </c>
      <c r="D40" s="81" t="s">
        <v>233</v>
      </c>
      <c r="E40" s="82" t="s">
        <v>168</v>
      </c>
      <c r="F40" s="84">
        <f t="shared" si="15"/>
        <v>0</v>
      </c>
      <c r="G40" s="84">
        <f t="shared" si="16"/>
        <v>0</v>
      </c>
      <c r="H40" s="84">
        <f t="shared" si="17"/>
        <v>6</v>
      </c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>
        <v>0</v>
      </c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>
        <v>0</v>
      </c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>
        <v>6</v>
      </c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3">
        <v>24</v>
      </c>
    </row>
    <row r="41" spans="1:123" ht="15" x14ac:dyDescent="0.2">
      <c r="A41" s="165">
        <v>2</v>
      </c>
      <c r="B41" s="163" t="s">
        <v>234</v>
      </c>
      <c r="C41" s="121">
        <v>37</v>
      </c>
      <c r="D41" s="81" t="s">
        <v>235</v>
      </c>
      <c r="E41" s="82" t="s">
        <v>168</v>
      </c>
      <c r="F41" s="84">
        <f t="shared" si="15"/>
        <v>0</v>
      </c>
      <c r="G41" s="84">
        <f t="shared" si="16"/>
        <v>4</v>
      </c>
      <c r="H41" s="84">
        <f t="shared" si="17"/>
        <v>10</v>
      </c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>
        <v>0</v>
      </c>
      <c r="AP41" s="85"/>
      <c r="AQ41" s="85">
        <v>0</v>
      </c>
      <c r="AR41" s="89">
        <v>0</v>
      </c>
      <c r="AS41" s="85"/>
      <c r="AT41" s="85">
        <v>0</v>
      </c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>
        <v>1</v>
      </c>
      <c r="CB41" s="86"/>
      <c r="CC41" s="86">
        <v>1</v>
      </c>
      <c r="CD41" s="90">
        <v>2</v>
      </c>
      <c r="CE41" s="86"/>
      <c r="CF41" s="86">
        <v>0</v>
      </c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>
        <v>2</v>
      </c>
      <c r="DN41" s="87"/>
      <c r="DO41" s="87">
        <v>2</v>
      </c>
      <c r="DP41" s="91">
        <v>4</v>
      </c>
      <c r="DQ41" s="87"/>
      <c r="DR41" s="87">
        <v>2</v>
      </c>
      <c r="DS41" s="83" t="s">
        <v>236</v>
      </c>
    </row>
  </sheetData>
  <sheetProtection algorithmName="SHA-512" hashValue="foDhS69CBJsLQL07WMjOa4nemeGwuw57P6yMbHtXaA07hwDmP5VkHTn1dHluMpEM41SThXky7bS5UkcQzPMT2A==" saltValue="DRpb1XU6BseMDgBXY4i7tQ==" spinCount="100000" sheet="1" objects="1" selectLockedCells="1" selectUnlockedCells="1"/>
  <mergeCells count="6">
    <mergeCell ref="F1:H1"/>
    <mergeCell ref="I1:DR1"/>
    <mergeCell ref="F2:H2"/>
    <mergeCell ref="I2:AT2"/>
    <mergeCell ref="AU2:CF2"/>
    <mergeCell ref="CG2:DR2"/>
  </mergeCells>
  <conditionalFormatting sqref="F5:H7 F11:H11">
    <cfRule type="cellIs" dxfId="51" priority="48" operator="lessThan">
      <formula>#REF!</formula>
    </cfRule>
    <cfRule type="cellIs" dxfId="50" priority="49" operator="greaterThan">
      <formula>#REF!</formula>
    </cfRule>
  </conditionalFormatting>
  <conditionalFormatting sqref="F8:H9">
    <cfRule type="cellIs" dxfId="49" priority="46" operator="lessThan">
      <formula>#REF!</formula>
    </cfRule>
    <cfRule type="cellIs" dxfId="48" priority="47" operator="greaterThan">
      <formula>#REF!</formula>
    </cfRule>
  </conditionalFormatting>
  <conditionalFormatting sqref="F12:H17">
    <cfRule type="cellIs" dxfId="47" priority="44" operator="lessThan">
      <formula>#REF!</formula>
    </cfRule>
    <cfRule type="cellIs" dxfId="46" priority="45" operator="greaterThan">
      <formula>#REF!</formula>
    </cfRule>
  </conditionalFormatting>
  <conditionalFormatting sqref="F18:H20">
    <cfRule type="cellIs" dxfId="45" priority="42" operator="lessThan">
      <formula>#REF!</formula>
    </cfRule>
    <cfRule type="cellIs" dxfId="44" priority="43" operator="greaterThan">
      <formula>#REF!</formula>
    </cfRule>
  </conditionalFormatting>
  <conditionalFormatting sqref="F21:H31">
    <cfRule type="cellIs" dxfId="43" priority="40" operator="lessThan">
      <formula>#REF!</formula>
    </cfRule>
    <cfRule type="cellIs" dxfId="42" priority="41" operator="greaterThan">
      <formula>#REF!</formula>
    </cfRule>
  </conditionalFormatting>
  <conditionalFormatting sqref="F32:H41">
    <cfRule type="cellIs" dxfId="41" priority="38" operator="lessThan">
      <formula>#REF!</formula>
    </cfRule>
    <cfRule type="cellIs" dxfId="40" priority="39" operator="greaterThan">
      <formula>#REF!</formula>
    </cfRule>
  </conditionalFormatting>
  <conditionalFormatting sqref="DU5:DW41">
    <cfRule type="cellIs" dxfId="39" priority="1" operator="greaterThan">
      <formula>0</formula>
    </cfRule>
  </conditionalFormatting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BF161"/>
  <sheetViews>
    <sheetView zoomScale="85" zoomScaleNormal="85" zoomScaleSheetLayoutView="85" zoomScalePageLayoutView="130" workbookViewId="0">
      <selection activeCell="G10" sqref="G10:T10"/>
    </sheetView>
  </sheetViews>
  <sheetFormatPr defaultColWidth="9.140625" defaultRowHeight="13.5" x14ac:dyDescent="0.25"/>
  <cols>
    <col min="1" max="1" width="2.28515625" style="2" customWidth="1"/>
    <col min="2" max="2" width="27.5703125" style="64" customWidth="1"/>
    <col min="3" max="20" width="7.140625" style="64" customWidth="1"/>
    <col min="21" max="21" width="2.28515625" style="2" customWidth="1"/>
    <col min="22" max="24" width="8.85546875" style="64" customWidth="1"/>
    <col min="25" max="34" width="7.140625" style="64" customWidth="1"/>
    <col min="35" max="35" width="23.5703125" style="64" customWidth="1"/>
    <col min="36" max="39" width="5.85546875" style="64" customWidth="1"/>
    <col min="40" max="40" width="49.7109375" style="64" customWidth="1"/>
    <col min="41" max="41" width="25" style="64" customWidth="1"/>
    <col min="42" max="42" width="14.42578125" style="71" customWidth="1"/>
    <col min="43" max="43" width="12" style="64" customWidth="1"/>
    <col min="44" max="44" width="13" style="64" customWidth="1"/>
    <col min="45" max="45" width="12.28515625" style="64" customWidth="1"/>
    <col min="46" max="46" width="13" style="64" customWidth="1"/>
    <col min="47" max="47" width="11.42578125" style="64" customWidth="1"/>
    <col min="48" max="48" width="27.140625" style="64" customWidth="1"/>
    <col min="49" max="49" width="87.85546875" style="64" customWidth="1"/>
    <col min="50" max="50" width="5.85546875" style="64" customWidth="1"/>
    <col min="51" max="58" width="9.140625" style="64" customWidth="1"/>
    <col min="59" max="16384" width="9.140625" style="64"/>
  </cols>
  <sheetData>
    <row r="1" spans="2:58" ht="32.25" customHeight="1" x14ac:dyDescent="0.25">
      <c r="B1" s="287" t="s">
        <v>668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134"/>
    </row>
    <row r="2" spans="2:58" ht="13.5" customHeight="1" x14ac:dyDescent="0.25">
      <c r="B2" s="291" t="s">
        <v>153</v>
      </c>
      <c r="C2" s="291"/>
      <c r="D2" s="291"/>
      <c r="E2" s="291"/>
      <c r="F2" s="291"/>
      <c r="G2" s="291"/>
      <c r="H2" s="135"/>
      <c r="I2" s="135"/>
      <c r="J2" s="135"/>
      <c r="K2" s="135"/>
      <c r="L2" s="135"/>
      <c r="M2" s="292"/>
      <c r="N2" s="292"/>
      <c r="O2" s="292"/>
      <c r="P2" s="136"/>
      <c r="Q2" s="3"/>
      <c r="R2" s="3"/>
      <c r="S2" s="3"/>
      <c r="T2" s="3"/>
    </row>
    <row r="3" spans="2:58" ht="13.5" customHeight="1" x14ac:dyDescent="0.25">
      <c r="B3" s="291" t="s">
        <v>20</v>
      </c>
      <c r="C3" s="291"/>
      <c r="D3" s="291"/>
      <c r="E3" s="291"/>
      <c r="F3" s="291"/>
      <c r="G3" s="291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2:58" s="2" customFormat="1" ht="23.25" customHeight="1" x14ac:dyDescent="0.25">
      <c r="B4" s="4"/>
      <c r="C4" s="4"/>
      <c r="D4" s="4"/>
      <c r="E4" s="264" t="s">
        <v>77</v>
      </c>
      <c r="F4" s="264"/>
      <c r="G4" s="307" t="s">
        <v>665</v>
      </c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71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pans="2:58" s="2" customFormat="1" ht="15.75" thickBot="1" x14ac:dyDescent="0.3">
      <c r="B5" s="293" t="s">
        <v>116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137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71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</row>
    <row r="6" spans="2:58" s="2" customFormat="1" ht="23.25" customHeight="1" thickTop="1" x14ac:dyDescent="0.25">
      <c r="B6" s="26" t="s">
        <v>115</v>
      </c>
      <c r="C6" s="416" t="s">
        <v>237</v>
      </c>
      <c r="D6" s="417"/>
      <c r="E6" s="417"/>
      <c r="F6" s="418"/>
      <c r="G6" s="166" t="s">
        <v>242</v>
      </c>
      <c r="H6" s="167"/>
      <c r="I6" s="167"/>
      <c r="J6" s="419" t="str">
        <f>VLOOKUP(C6,'DATA ZDROJ'!AL3:AN5,2,0)</f>
        <v>do 15. 11. 2019</v>
      </c>
      <c r="K6" s="419"/>
      <c r="L6" s="419"/>
      <c r="M6" s="419"/>
      <c r="N6" s="420"/>
      <c r="O6" s="415" t="s">
        <v>117</v>
      </c>
      <c r="P6" s="415"/>
      <c r="Q6" s="415"/>
      <c r="R6" s="415"/>
      <c r="S6" s="309">
        <f>VLOOKUP(C6,'DATA ZDROJ'!AL3:AN5,3,0)</f>
        <v>2019</v>
      </c>
      <c r="T6" s="310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71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</row>
    <row r="7" spans="2:58" s="2" customFormat="1" ht="25.5" customHeight="1" thickBot="1" x14ac:dyDescent="0.3">
      <c r="B7" s="306" t="s">
        <v>21</v>
      </c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71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</row>
    <row r="8" spans="2:58" s="2" customFormat="1" ht="36" customHeight="1" thickTop="1" thickBot="1" x14ac:dyDescent="0.3">
      <c r="B8" s="31" t="s">
        <v>58</v>
      </c>
      <c r="C8" s="303" t="e">
        <f>VLOOKUP($G$9,'DATA ZDROJ MOB'!$E$4:$AF$11,2,0)</f>
        <v>#N/A</v>
      </c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5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71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</row>
    <row r="9" spans="2:58" s="183" customFormat="1" ht="26.25" customHeight="1" thickTop="1" x14ac:dyDescent="0.3">
      <c r="B9" s="449" t="s">
        <v>684</v>
      </c>
      <c r="C9" s="450"/>
      <c r="D9" s="450"/>
      <c r="E9" s="450"/>
      <c r="F9" s="451"/>
      <c r="G9" s="452"/>
      <c r="H9" s="452"/>
      <c r="I9" s="453"/>
      <c r="J9" s="454"/>
      <c r="K9" s="455"/>
      <c r="L9" s="455"/>
      <c r="M9" s="455"/>
      <c r="N9" s="455"/>
      <c r="O9" s="455"/>
      <c r="P9" s="455"/>
      <c r="Q9" s="455"/>
      <c r="R9" s="455"/>
      <c r="S9" s="455"/>
      <c r="T9" s="455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</row>
    <row r="10" spans="2:58" s="2" customFormat="1" ht="20.25" customHeight="1" x14ac:dyDescent="0.25">
      <c r="B10" s="314" t="s">
        <v>8</v>
      </c>
      <c r="C10" s="297" t="s">
        <v>23</v>
      </c>
      <c r="D10" s="298"/>
      <c r="E10" s="298"/>
      <c r="F10" s="299"/>
      <c r="G10" s="311" t="e">
        <f>VLOOKUP($G$9,'DATA ZDROJ MOB'!$E$4:$AF$11,3,0)</f>
        <v>#N/A</v>
      </c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3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71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</row>
    <row r="11" spans="2:58" s="2" customFormat="1" ht="17.25" customHeight="1" x14ac:dyDescent="0.25">
      <c r="B11" s="314"/>
      <c r="C11" s="297" t="s">
        <v>24</v>
      </c>
      <c r="D11" s="298"/>
      <c r="E11" s="298"/>
      <c r="F11" s="299"/>
      <c r="G11" s="311" t="e">
        <f>VLOOKUP($G$9,'DATA ZDROJ MOB'!$E$4:$AF$11,4,0)</f>
        <v>#N/A</v>
      </c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3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71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</row>
    <row r="12" spans="2:58" s="2" customFormat="1" ht="17.25" customHeight="1" x14ac:dyDescent="0.25">
      <c r="B12" s="314"/>
      <c r="C12" s="297" t="s">
        <v>25</v>
      </c>
      <c r="D12" s="298"/>
      <c r="E12" s="298"/>
      <c r="F12" s="299"/>
      <c r="G12" s="311" t="e">
        <f>VLOOKUP($G$9,'DATA ZDROJ MOB'!$E$4:$AF$11,5,0)</f>
        <v>#N/A</v>
      </c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3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71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</row>
    <row r="13" spans="2:58" s="2" customFormat="1" x14ac:dyDescent="0.25">
      <c r="B13" s="141"/>
      <c r="C13" s="29"/>
      <c r="D13" s="29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343"/>
      <c r="T13" s="343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71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</row>
    <row r="14" spans="2:58" ht="18.75" customHeight="1" thickBot="1" x14ac:dyDescent="0.3">
      <c r="B14" s="232" t="s">
        <v>26</v>
      </c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4"/>
    </row>
    <row r="15" spans="2:58" ht="21.75" customHeight="1" thickTop="1" x14ac:dyDescent="0.25">
      <c r="B15" s="288" t="s">
        <v>662</v>
      </c>
      <c r="C15" s="315" t="s">
        <v>27</v>
      </c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6"/>
    </row>
    <row r="16" spans="2:58" ht="30" customHeight="1" x14ac:dyDescent="0.25">
      <c r="B16" s="289"/>
      <c r="C16" s="238" t="s">
        <v>664</v>
      </c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9"/>
    </row>
    <row r="17" spans="1:42" ht="30" customHeight="1" x14ac:dyDescent="0.25">
      <c r="B17" s="289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9"/>
    </row>
    <row r="18" spans="1:42" ht="30" customHeight="1" x14ac:dyDescent="0.25">
      <c r="B18" s="289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9"/>
    </row>
    <row r="19" spans="1:42" ht="29.25" customHeight="1" x14ac:dyDescent="0.25">
      <c r="B19" s="268" t="s">
        <v>28</v>
      </c>
      <c r="C19" s="334" t="s">
        <v>686</v>
      </c>
      <c r="D19" s="334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5"/>
    </row>
    <row r="20" spans="1:42" ht="47.25" customHeight="1" x14ac:dyDescent="0.25">
      <c r="B20" s="268"/>
      <c r="C20" s="56" t="s">
        <v>165</v>
      </c>
      <c r="D20" s="421" t="s">
        <v>29</v>
      </c>
      <c r="E20" s="422"/>
      <c r="F20" s="422"/>
      <c r="G20" s="423"/>
      <c r="H20" s="56" t="s">
        <v>666</v>
      </c>
      <c r="I20" s="56" t="s">
        <v>154</v>
      </c>
      <c r="J20" s="56" t="s">
        <v>155</v>
      </c>
      <c r="K20" s="56" t="s">
        <v>156</v>
      </c>
      <c r="L20" s="56" t="s">
        <v>157</v>
      </c>
      <c r="M20" s="432" t="s">
        <v>611</v>
      </c>
      <c r="N20" s="433"/>
      <c r="O20" s="145" t="s">
        <v>30</v>
      </c>
      <c r="P20" s="146"/>
      <c r="Q20" s="146"/>
      <c r="R20" s="146"/>
      <c r="S20" s="146"/>
      <c r="T20" s="147"/>
      <c r="U20" s="60"/>
    </row>
    <row r="21" spans="1:42" ht="36" customHeight="1" x14ac:dyDescent="0.25">
      <c r="B21" s="268"/>
      <c r="C21" s="140" t="s">
        <v>186</v>
      </c>
      <c r="D21" s="424" t="str">
        <f>IF(C21="","",VLOOKUP(C21,'DATA ZDROJ MI'!$B$3:$DR$41,3,0))</f>
        <v xml:space="preserve">Mobility studentů, kteří vyjeli na nejméně 30 denní zahraniční pobyt nebo stáž </v>
      </c>
      <c r="E21" s="425"/>
      <c r="F21" s="425"/>
      <c r="G21" s="426"/>
      <c r="H21" s="168">
        <v>0</v>
      </c>
      <c r="I21" s="168" t="e">
        <f>VLOOKUP($G$9,'DATA ZDROJ MOB'!$E$4:$AF$11,25,0)</f>
        <v>#N/A</v>
      </c>
      <c r="J21" s="168" t="e">
        <f>VLOOKUP($G$9,'DATA ZDROJ MOB'!$E$4:$AF$11,27,0)</f>
        <v>#N/A</v>
      </c>
      <c r="K21" s="57"/>
      <c r="L21" s="57"/>
      <c r="M21" s="434" t="str">
        <f>IF(C21="","",VLOOKUP($C21,'DATA ZDROJ MI'!$B$5:$E$41,4,0))</f>
        <v>Počet studentů/kumulativně</v>
      </c>
      <c r="N21" s="435"/>
      <c r="O21" s="429"/>
      <c r="P21" s="430"/>
      <c r="Q21" s="430"/>
      <c r="R21" s="430"/>
      <c r="S21" s="430"/>
      <c r="T21" s="431"/>
    </row>
    <row r="22" spans="1:42" ht="36" customHeight="1" x14ac:dyDescent="0.25">
      <c r="B22" s="268"/>
      <c r="C22" s="140" t="s">
        <v>407</v>
      </c>
      <c r="D22" s="424" t="str">
        <f>IF(C22="","",VLOOKUP(C22,'DATA ZDROJ MI'!$B$3:$DR$41,3,0))</f>
        <v>Mobility studentů, kteří vyjeli na nejméně 30 denní zahraniční pobyt nebo stáž</v>
      </c>
      <c r="E22" s="425"/>
      <c r="F22" s="425"/>
      <c r="G22" s="426"/>
      <c r="H22" s="168">
        <v>0</v>
      </c>
      <c r="I22" s="168" t="e">
        <f>VLOOKUP($G$9,'DATA ZDROJ MOB'!$E$4:$AF$11,26,0)</f>
        <v>#N/A</v>
      </c>
      <c r="J22" s="168" t="e">
        <f>VLOOKUP($G$9,'DATA ZDROJ MOB'!$E$4:$AF$11,28,0)</f>
        <v>#N/A</v>
      </c>
      <c r="K22" s="57"/>
      <c r="L22" s="57"/>
      <c r="M22" s="434" t="str">
        <f>IF(C22="","",VLOOKUP($C22,'DATA ZDROJ MI'!$B$5:$E$41,4,0))</f>
        <v>Počet studentoměsíců/ kumulativně</v>
      </c>
      <c r="N22" s="435"/>
      <c r="O22" s="429"/>
      <c r="P22" s="430"/>
      <c r="Q22" s="430"/>
      <c r="R22" s="430"/>
      <c r="S22" s="430"/>
      <c r="T22" s="431"/>
    </row>
    <row r="23" spans="1:42" x14ac:dyDescent="0.25">
      <c r="B23" s="268" t="s">
        <v>31</v>
      </c>
      <c r="C23" s="344" t="s">
        <v>687</v>
      </c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  <c r="R23" s="344"/>
      <c r="S23" s="344"/>
      <c r="T23" s="345"/>
    </row>
    <row r="24" spans="1:42" ht="15" customHeight="1" x14ac:dyDescent="0.25">
      <c r="B24" s="268"/>
      <c r="C24" s="15" t="s">
        <v>32</v>
      </c>
      <c r="D24" s="336" t="s">
        <v>33</v>
      </c>
      <c r="E24" s="336"/>
      <c r="F24" s="336"/>
      <c r="G24" s="336"/>
      <c r="H24" s="336"/>
      <c r="I24" s="336"/>
      <c r="J24" s="336"/>
      <c r="K24" s="337" t="s">
        <v>128</v>
      </c>
      <c r="L24" s="338"/>
      <c r="M24" s="337" t="s">
        <v>34</v>
      </c>
      <c r="N24" s="346"/>
      <c r="O24" s="346"/>
      <c r="P24" s="346"/>
      <c r="Q24" s="346"/>
      <c r="R24" s="346"/>
      <c r="S24" s="346"/>
      <c r="T24" s="338"/>
    </row>
    <row r="25" spans="1:42" ht="39.75" customHeight="1" x14ac:dyDescent="0.25">
      <c r="B25" s="268"/>
      <c r="C25" s="16">
        <v>1</v>
      </c>
      <c r="D25" s="448"/>
      <c r="E25" s="448"/>
      <c r="F25" s="448"/>
      <c r="G25" s="448"/>
      <c r="H25" s="448"/>
      <c r="I25" s="448"/>
      <c r="J25" s="448"/>
      <c r="K25" s="294"/>
      <c r="L25" s="295"/>
      <c r="M25" s="282"/>
      <c r="N25" s="283"/>
      <c r="O25" s="283"/>
      <c r="P25" s="283"/>
      <c r="Q25" s="283"/>
      <c r="R25" s="283"/>
      <c r="S25" s="283"/>
      <c r="T25" s="284"/>
    </row>
    <row r="26" spans="1:42" ht="39.75" customHeight="1" x14ac:dyDescent="0.25">
      <c r="B26" s="268"/>
      <c r="C26" s="16">
        <v>2</v>
      </c>
      <c r="D26" s="448"/>
      <c r="E26" s="448"/>
      <c r="F26" s="448"/>
      <c r="G26" s="448"/>
      <c r="H26" s="448"/>
      <c r="I26" s="448"/>
      <c r="J26" s="448"/>
      <c r="K26" s="294"/>
      <c r="L26" s="295"/>
      <c r="M26" s="282"/>
      <c r="N26" s="283"/>
      <c r="O26" s="283"/>
      <c r="P26" s="283"/>
      <c r="Q26" s="283"/>
      <c r="R26" s="283"/>
      <c r="S26" s="283"/>
      <c r="T26" s="284"/>
    </row>
    <row r="27" spans="1:42" ht="39.75" customHeight="1" x14ac:dyDescent="0.25">
      <c r="B27" s="268"/>
      <c r="C27" s="16">
        <v>3</v>
      </c>
      <c r="D27" s="448"/>
      <c r="E27" s="448"/>
      <c r="F27" s="448"/>
      <c r="G27" s="448"/>
      <c r="H27" s="448"/>
      <c r="I27" s="448"/>
      <c r="J27" s="448"/>
      <c r="K27" s="294"/>
      <c r="L27" s="295"/>
      <c r="M27" s="282"/>
      <c r="N27" s="283"/>
      <c r="O27" s="283"/>
      <c r="P27" s="283"/>
      <c r="Q27" s="283"/>
      <c r="R27" s="283"/>
      <c r="S27" s="283"/>
      <c r="T27" s="284"/>
    </row>
    <row r="28" spans="1:42" ht="11.25" customHeight="1" x14ac:dyDescent="0.25"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1:42" ht="15.75" customHeight="1" thickBot="1" x14ac:dyDescent="0.3">
      <c r="B29" s="232" t="s">
        <v>113</v>
      </c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4"/>
    </row>
    <row r="30" spans="1:42" ht="15.75" customHeight="1" thickTop="1" x14ac:dyDescent="0.25">
      <c r="B30" s="348" t="s">
        <v>364</v>
      </c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</row>
    <row r="31" spans="1:42" s="12" customFormat="1" ht="13.5" customHeight="1" x14ac:dyDescent="0.2">
      <c r="A31" s="11"/>
      <c r="B31" s="349" t="s">
        <v>3</v>
      </c>
      <c r="C31" s="351" t="s">
        <v>366</v>
      </c>
      <c r="D31" s="351"/>
      <c r="E31" s="351"/>
      <c r="F31" s="351"/>
      <c r="G31" s="351"/>
      <c r="H31" s="351"/>
      <c r="I31" s="351" t="s">
        <v>704</v>
      </c>
      <c r="J31" s="351"/>
      <c r="K31" s="351"/>
      <c r="L31" s="351"/>
      <c r="M31" s="351"/>
      <c r="N31" s="351"/>
      <c r="O31" s="351" t="s">
        <v>367</v>
      </c>
      <c r="P31" s="351"/>
      <c r="Q31" s="351"/>
      <c r="R31" s="351"/>
      <c r="S31" s="351"/>
      <c r="T31" s="351"/>
      <c r="U31" s="11"/>
      <c r="AP31" s="13"/>
    </row>
    <row r="32" spans="1:42" s="12" customFormat="1" ht="11.25" customHeight="1" x14ac:dyDescent="0.2">
      <c r="A32" s="11"/>
      <c r="B32" s="349"/>
      <c r="C32" s="224">
        <v>2019</v>
      </c>
      <c r="D32" s="224"/>
      <c r="E32" s="224">
        <v>2020</v>
      </c>
      <c r="F32" s="224"/>
      <c r="G32" s="224" t="s">
        <v>365</v>
      </c>
      <c r="H32" s="224"/>
      <c r="I32" s="224">
        <v>2018</v>
      </c>
      <c r="J32" s="224"/>
      <c r="K32" s="224">
        <v>2019</v>
      </c>
      <c r="L32" s="224"/>
      <c r="M32" s="224" t="s">
        <v>365</v>
      </c>
      <c r="N32" s="224"/>
      <c r="O32" s="224">
        <v>2019</v>
      </c>
      <c r="P32" s="224"/>
      <c r="Q32" s="224">
        <v>2020</v>
      </c>
      <c r="R32" s="224"/>
      <c r="S32" s="224" t="s">
        <v>365</v>
      </c>
      <c r="T32" s="224"/>
      <c r="U32" s="11"/>
      <c r="AP32" s="13"/>
    </row>
    <row r="33" spans="1:42" ht="13.5" hidden="1" customHeight="1" x14ac:dyDescent="0.25">
      <c r="B33" s="61" t="s">
        <v>64</v>
      </c>
      <c r="C33" s="333" t="e">
        <f>SUM(C34)</f>
        <v>#N/A</v>
      </c>
      <c r="D33" s="333"/>
      <c r="E33" s="333" t="e">
        <f>SUM(E34)</f>
        <v>#N/A</v>
      </c>
      <c r="F33" s="333"/>
      <c r="G33" s="323" t="e">
        <f>SUM(G34)</f>
        <v>#N/A</v>
      </c>
      <c r="H33" s="323"/>
      <c r="I33" s="333">
        <f>SUM(I34)</f>
        <v>0</v>
      </c>
      <c r="J33" s="333"/>
      <c r="K33" s="333">
        <f>SUM(K34)</f>
        <v>0</v>
      </c>
      <c r="L33" s="333"/>
      <c r="M33" s="323">
        <f>SUM(M34)</f>
        <v>0</v>
      </c>
      <c r="N33" s="323"/>
      <c r="O33" s="322" t="e">
        <f>SUM(O34)</f>
        <v>#N/A</v>
      </c>
      <c r="P33" s="322"/>
      <c r="Q33" s="322" t="e">
        <f>SUM(Q34)</f>
        <v>#N/A</v>
      </c>
      <c r="R33" s="322"/>
      <c r="S33" s="331" t="e">
        <f>SUM(S34)</f>
        <v>#N/A</v>
      </c>
      <c r="T33" s="331"/>
      <c r="V33" s="38"/>
    </row>
    <row r="34" spans="1:42" ht="13.5" hidden="1" customHeight="1" x14ac:dyDescent="0.25">
      <c r="B34" s="62" t="s">
        <v>149</v>
      </c>
      <c r="C34" s="347" t="e">
        <f>VLOOKUP($G$9,'DATA ZDROJ MOB'!$E$4:$AF$11,6,0)</f>
        <v>#N/A</v>
      </c>
      <c r="D34" s="347"/>
      <c r="E34" s="347" t="e">
        <f>VLOOKUP($G$9,'DATA ZDROJ MOB'!$E$4:$AF$11,11,0)</f>
        <v>#N/A</v>
      </c>
      <c r="F34" s="347"/>
      <c r="G34" s="324" t="e">
        <f>SUM(C34:F34)</f>
        <v>#N/A</v>
      </c>
      <c r="H34" s="324"/>
      <c r="I34" s="347">
        <v>0</v>
      </c>
      <c r="J34" s="347"/>
      <c r="K34" s="347">
        <v>0</v>
      </c>
      <c r="L34" s="347"/>
      <c r="M34" s="324">
        <f>SUM(I34:L34)</f>
        <v>0</v>
      </c>
      <c r="N34" s="324"/>
      <c r="O34" s="290" t="e">
        <f>SUM(C34,I34)</f>
        <v>#N/A</v>
      </c>
      <c r="P34" s="290"/>
      <c r="Q34" s="290" t="e">
        <f>SUM(E34,K34)</f>
        <v>#N/A</v>
      </c>
      <c r="R34" s="290"/>
      <c r="S34" s="447" t="e">
        <f>SUM(G34,M34)</f>
        <v>#N/A</v>
      </c>
      <c r="T34" s="447"/>
      <c r="V34" s="38"/>
    </row>
    <row r="35" spans="1:42" ht="13.5" customHeight="1" x14ac:dyDescent="0.25">
      <c r="B35" s="61" t="s">
        <v>131</v>
      </c>
      <c r="C35" s="333" t="e">
        <f>SUM(C36:C37)</f>
        <v>#N/A</v>
      </c>
      <c r="D35" s="333"/>
      <c r="E35" s="333" t="e">
        <f>SUM(E36:E37)</f>
        <v>#N/A</v>
      </c>
      <c r="F35" s="333"/>
      <c r="G35" s="323" t="e">
        <f>SUM(G36:G37)</f>
        <v>#N/A</v>
      </c>
      <c r="H35" s="323"/>
      <c r="I35" s="333">
        <f>SUM(I36:I37)</f>
        <v>0</v>
      </c>
      <c r="J35" s="333"/>
      <c r="K35" s="333">
        <f>SUM(K36:K37)</f>
        <v>0</v>
      </c>
      <c r="L35" s="333"/>
      <c r="M35" s="323">
        <f>SUM(M36:M37)</f>
        <v>0</v>
      </c>
      <c r="N35" s="323"/>
      <c r="O35" s="322" t="e">
        <f>SUM(O36:O37)</f>
        <v>#N/A</v>
      </c>
      <c r="P35" s="322"/>
      <c r="Q35" s="322" t="e">
        <f>SUM(Q36:Q37)</f>
        <v>#N/A</v>
      </c>
      <c r="R35" s="322"/>
      <c r="S35" s="331" t="e">
        <f>SUM(S36:S37)</f>
        <v>#N/A</v>
      </c>
      <c r="T35" s="331"/>
      <c r="V35" s="38"/>
    </row>
    <row r="36" spans="1:42" ht="13.5" customHeight="1" x14ac:dyDescent="0.25">
      <c r="B36" s="62" t="s">
        <v>150</v>
      </c>
      <c r="C36" s="347" t="e">
        <f>VLOOKUP($G$9,'DATA ZDROJ MOB'!$E$4:$AF$11,7,0)</f>
        <v>#N/A</v>
      </c>
      <c r="D36" s="347"/>
      <c r="E36" s="347" t="e">
        <f>VLOOKUP($G$9,'DATA ZDROJ MOB'!$E$4:$AF$11,12,0)</f>
        <v>#N/A</v>
      </c>
      <c r="F36" s="347"/>
      <c r="G36" s="324" t="e">
        <f t="shared" ref="G36:G37" si="0">SUM(C36:F36)</f>
        <v>#N/A</v>
      </c>
      <c r="H36" s="324"/>
      <c r="I36" s="347">
        <v>0</v>
      </c>
      <c r="J36" s="347"/>
      <c r="K36" s="350"/>
      <c r="L36" s="350"/>
      <c r="M36" s="324">
        <f t="shared" ref="M36:M37" si="1">SUM(I36:L36)</f>
        <v>0</v>
      </c>
      <c r="N36" s="324"/>
      <c r="O36" s="290" t="e">
        <f>SUM(C36,I36)</f>
        <v>#N/A</v>
      </c>
      <c r="P36" s="290"/>
      <c r="Q36" s="290" t="e">
        <f>SUM(E36,K36)</f>
        <v>#N/A</v>
      </c>
      <c r="R36" s="290"/>
      <c r="S36" s="332" t="e">
        <f>SUM(G36,M36)</f>
        <v>#N/A</v>
      </c>
      <c r="T36" s="332"/>
      <c r="V36" s="38"/>
    </row>
    <row r="37" spans="1:42" ht="13.5" customHeight="1" x14ac:dyDescent="0.25">
      <c r="B37" s="63" t="s">
        <v>151</v>
      </c>
      <c r="C37" s="347" t="e">
        <f>VLOOKUP($G$9,'DATA ZDROJ MOB'!$E$4:$AF$11,8,0)</f>
        <v>#N/A</v>
      </c>
      <c r="D37" s="347"/>
      <c r="E37" s="347" t="e">
        <f>VLOOKUP($G$9,'DATA ZDROJ MOB'!$E$4:$AF$11,13,0)</f>
        <v>#N/A</v>
      </c>
      <c r="F37" s="347"/>
      <c r="G37" s="324" t="e">
        <f t="shared" si="0"/>
        <v>#N/A</v>
      </c>
      <c r="H37" s="324"/>
      <c r="I37" s="347">
        <v>0</v>
      </c>
      <c r="J37" s="347"/>
      <c r="K37" s="350"/>
      <c r="L37" s="350"/>
      <c r="M37" s="324">
        <f t="shared" si="1"/>
        <v>0</v>
      </c>
      <c r="N37" s="324"/>
      <c r="O37" s="290" t="e">
        <f>SUM(C37,I37)</f>
        <v>#N/A</v>
      </c>
      <c r="P37" s="290"/>
      <c r="Q37" s="290" t="e">
        <f>SUM(E37,K37)</f>
        <v>#N/A</v>
      </c>
      <c r="R37" s="290"/>
      <c r="S37" s="332" t="e">
        <f>SUM(G37,M37)</f>
        <v>#N/A</v>
      </c>
      <c r="T37" s="332"/>
      <c r="V37" s="38"/>
    </row>
    <row r="38" spans="1:42" ht="13.5" customHeight="1" x14ac:dyDescent="0.25">
      <c r="B38" s="61" t="s">
        <v>132</v>
      </c>
      <c r="C38" s="321" t="e">
        <f>SUM(C35,C34)</f>
        <v>#N/A</v>
      </c>
      <c r="D38" s="321"/>
      <c r="E38" s="321" t="e">
        <f>SUM(E35,E34)</f>
        <v>#N/A</v>
      </c>
      <c r="F38" s="321"/>
      <c r="G38" s="321" t="e">
        <f>SUM(G35,G34)</f>
        <v>#N/A</v>
      </c>
      <c r="H38" s="321"/>
      <c r="I38" s="321">
        <f>SUM(I35,I34)</f>
        <v>0</v>
      </c>
      <c r="J38" s="321"/>
      <c r="K38" s="321">
        <f>SUM(K35,K34)</f>
        <v>0</v>
      </c>
      <c r="L38" s="321"/>
      <c r="M38" s="321">
        <f>SUM(M35,M34)</f>
        <v>0</v>
      </c>
      <c r="N38" s="321"/>
      <c r="O38" s="321" t="e">
        <f>SUM(O35,O33)</f>
        <v>#N/A</v>
      </c>
      <c r="P38" s="321"/>
      <c r="Q38" s="321" t="e">
        <f>SUM(Q35,Q33)</f>
        <v>#N/A</v>
      </c>
      <c r="R38" s="321"/>
      <c r="S38" s="321" t="e">
        <f>SUM(S35,S33)</f>
        <v>#N/A</v>
      </c>
      <c r="T38" s="321"/>
      <c r="V38" s="38"/>
    </row>
    <row r="39" spans="1:42" ht="3" customHeight="1" thickBot="1" x14ac:dyDescent="0.3">
      <c r="B39" s="141"/>
      <c r="C39" s="29"/>
      <c r="D39" s="29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</row>
    <row r="40" spans="1:42" ht="15.75" customHeight="1" thickTop="1" x14ac:dyDescent="0.25">
      <c r="B40" s="427" t="s">
        <v>690</v>
      </c>
      <c r="C40" s="427"/>
      <c r="D40" s="427"/>
      <c r="E40" s="427"/>
      <c r="F40" s="427"/>
      <c r="G40" s="427"/>
      <c r="H40" s="427"/>
      <c r="I40" s="427"/>
      <c r="J40" s="427"/>
      <c r="K40" s="427"/>
      <c r="L40" s="427"/>
      <c r="M40" s="428" t="s">
        <v>659</v>
      </c>
      <c r="N40" s="428"/>
      <c r="O40" s="428"/>
      <c r="P40" s="428"/>
      <c r="Q40" s="428"/>
      <c r="R40" s="428"/>
      <c r="S40" s="428"/>
      <c r="T40" s="428"/>
    </row>
    <row r="41" spans="1:42" s="12" customFormat="1" ht="12.75" customHeight="1" x14ac:dyDescent="0.2">
      <c r="A41" s="11"/>
      <c r="B41" s="349" t="s">
        <v>3</v>
      </c>
      <c r="C41" s="351" t="s">
        <v>612</v>
      </c>
      <c r="D41" s="351"/>
      <c r="E41" s="351"/>
      <c r="F41" s="351"/>
      <c r="G41" s="351"/>
      <c r="H41" s="351"/>
      <c r="I41" s="351" t="s">
        <v>705</v>
      </c>
      <c r="J41" s="351"/>
      <c r="K41" s="351"/>
      <c r="L41" s="351"/>
      <c r="M41" s="351"/>
      <c r="N41" s="351"/>
      <c r="O41" s="351" t="s">
        <v>614</v>
      </c>
      <c r="P41" s="351"/>
      <c r="Q41" s="351"/>
      <c r="R41" s="351"/>
      <c r="S41" s="351"/>
      <c r="T41" s="351"/>
      <c r="U41" s="11"/>
      <c r="AP41" s="13"/>
    </row>
    <row r="42" spans="1:42" s="12" customFormat="1" ht="11.25" customHeight="1" x14ac:dyDescent="0.2">
      <c r="A42" s="11"/>
      <c r="B42" s="349"/>
      <c r="C42" s="224">
        <v>2019</v>
      </c>
      <c r="D42" s="224"/>
      <c r="E42" s="224">
        <v>2020</v>
      </c>
      <c r="F42" s="224"/>
      <c r="G42" s="224" t="s">
        <v>365</v>
      </c>
      <c r="H42" s="224"/>
      <c r="I42" s="224">
        <v>2019</v>
      </c>
      <c r="J42" s="224"/>
      <c r="K42" s="224">
        <v>2020</v>
      </c>
      <c r="L42" s="224"/>
      <c r="M42" s="224" t="s">
        <v>365</v>
      </c>
      <c r="N42" s="224"/>
      <c r="O42" s="224">
        <v>2019</v>
      </c>
      <c r="P42" s="224"/>
      <c r="Q42" s="224">
        <v>2020</v>
      </c>
      <c r="R42" s="224"/>
      <c r="S42" s="224" t="s">
        <v>365</v>
      </c>
      <c r="T42" s="224"/>
      <c r="U42" s="11"/>
      <c r="AP42" s="13"/>
    </row>
    <row r="43" spans="1:42" ht="13.5" hidden="1" customHeight="1" x14ac:dyDescent="0.25">
      <c r="B43" s="61" t="s">
        <v>64</v>
      </c>
      <c r="C43" s="333">
        <f>SUM(C44)</f>
        <v>0</v>
      </c>
      <c r="D43" s="333"/>
      <c r="E43" s="333">
        <f>SUM(E44)</f>
        <v>0</v>
      </c>
      <c r="F43" s="333"/>
      <c r="G43" s="323">
        <f>SUM(G44)</f>
        <v>0</v>
      </c>
      <c r="H43" s="323"/>
      <c r="I43" s="333">
        <f>SUM(I44)</f>
        <v>0</v>
      </c>
      <c r="J43" s="333"/>
      <c r="K43" s="333">
        <f>SUM(K44)</f>
        <v>0</v>
      </c>
      <c r="L43" s="333"/>
      <c r="M43" s="323">
        <f>SUM(M44)</f>
        <v>0</v>
      </c>
      <c r="N43" s="323"/>
      <c r="O43" s="322">
        <f>SUM(O44)</f>
        <v>0</v>
      </c>
      <c r="P43" s="322"/>
      <c r="Q43" s="322">
        <f>SUM(Q44)</f>
        <v>0</v>
      </c>
      <c r="R43" s="322"/>
      <c r="S43" s="331">
        <f>SUM(S44)</f>
        <v>0</v>
      </c>
      <c r="T43" s="331"/>
      <c r="V43" s="38"/>
    </row>
    <row r="44" spans="1:42" ht="13.5" hidden="1" customHeight="1" x14ac:dyDescent="0.25">
      <c r="B44" s="62" t="s">
        <v>149</v>
      </c>
      <c r="C44" s="347">
        <v>0</v>
      </c>
      <c r="D44" s="347"/>
      <c r="E44" s="347">
        <v>0</v>
      </c>
      <c r="F44" s="347"/>
      <c r="G44" s="324">
        <f>SUM(C44:F44)</f>
        <v>0</v>
      </c>
      <c r="H44" s="324"/>
      <c r="I44" s="347">
        <v>0</v>
      </c>
      <c r="J44" s="347"/>
      <c r="K44" s="347">
        <v>0</v>
      </c>
      <c r="L44" s="347"/>
      <c r="M44" s="324">
        <f>SUM(I44:L44)</f>
        <v>0</v>
      </c>
      <c r="N44" s="324"/>
      <c r="O44" s="290">
        <f>SUM(C44,I44)</f>
        <v>0</v>
      </c>
      <c r="P44" s="290"/>
      <c r="Q44" s="290">
        <f>SUM(E44,K44)</f>
        <v>0</v>
      </c>
      <c r="R44" s="290"/>
      <c r="S44" s="447">
        <f>SUM(G44,M44)</f>
        <v>0</v>
      </c>
      <c r="T44" s="447"/>
      <c r="V44" s="38"/>
    </row>
    <row r="45" spans="1:42" ht="13.5" customHeight="1" x14ac:dyDescent="0.25">
      <c r="B45" s="61" t="s">
        <v>131</v>
      </c>
      <c r="C45" s="333">
        <f>SUM(C46:C47)</f>
        <v>0</v>
      </c>
      <c r="D45" s="333"/>
      <c r="E45" s="333">
        <f>SUM(E46:E47)</f>
        <v>0</v>
      </c>
      <c r="F45" s="333"/>
      <c r="G45" s="323">
        <f>SUM(G46:G47)</f>
        <v>0</v>
      </c>
      <c r="H45" s="323"/>
      <c r="I45" s="333">
        <f>SUM(I46:I47)</f>
        <v>0</v>
      </c>
      <c r="J45" s="333"/>
      <c r="K45" s="333">
        <f>SUM(K46:K47)</f>
        <v>0</v>
      </c>
      <c r="L45" s="333"/>
      <c r="M45" s="323">
        <f>SUM(M46:M47)</f>
        <v>0</v>
      </c>
      <c r="N45" s="323"/>
      <c r="O45" s="322">
        <f>SUM(O46:O47)</f>
        <v>0</v>
      </c>
      <c r="P45" s="322"/>
      <c r="Q45" s="322">
        <f>SUM(Q46:Q47)</f>
        <v>0</v>
      </c>
      <c r="R45" s="322"/>
      <c r="S45" s="331">
        <f>SUM(S46:S47)</f>
        <v>0</v>
      </c>
      <c r="T45" s="331"/>
      <c r="V45" s="38"/>
    </row>
    <row r="46" spans="1:42" ht="13.5" customHeight="1" x14ac:dyDescent="0.25">
      <c r="B46" s="62" t="s">
        <v>150</v>
      </c>
      <c r="C46" s="350"/>
      <c r="D46" s="350"/>
      <c r="E46" s="350"/>
      <c r="F46" s="350"/>
      <c r="G46" s="324">
        <f t="shared" ref="G46:G47" si="2">SUM(C46:F46)</f>
        <v>0</v>
      </c>
      <c r="H46" s="324"/>
      <c r="I46" s="347">
        <v>0</v>
      </c>
      <c r="J46" s="347"/>
      <c r="K46" s="350"/>
      <c r="L46" s="350"/>
      <c r="M46" s="324">
        <f t="shared" ref="M46:M47" si="3">SUM(I46:L46)</f>
        <v>0</v>
      </c>
      <c r="N46" s="324"/>
      <c r="O46" s="290">
        <f>SUM(C46,I46)</f>
        <v>0</v>
      </c>
      <c r="P46" s="290"/>
      <c r="Q46" s="290">
        <f>SUM(E46,K46)</f>
        <v>0</v>
      </c>
      <c r="R46" s="290"/>
      <c r="S46" s="332">
        <f>SUM(G46,M46)</f>
        <v>0</v>
      </c>
      <c r="T46" s="332"/>
      <c r="V46" s="38"/>
    </row>
    <row r="47" spans="1:42" ht="13.5" customHeight="1" x14ac:dyDescent="0.25">
      <c r="B47" s="63" t="s">
        <v>151</v>
      </c>
      <c r="C47" s="350"/>
      <c r="D47" s="350"/>
      <c r="E47" s="350"/>
      <c r="F47" s="350"/>
      <c r="G47" s="324">
        <f t="shared" si="2"/>
        <v>0</v>
      </c>
      <c r="H47" s="324"/>
      <c r="I47" s="347">
        <v>0</v>
      </c>
      <c r="J47" s="347"/>
      <c r="K47" s="350"/>
      <c r="L47" s="350"/>
      <c r="M47" s="324">
        <f t="shared" si="3"/>
        <v>0</v>
      </c>
      <c r="N47" s="324"/>
      <c r="O47" s="290">
        <f>SUM(C47,I47)</f>
        <v>0</v>
      </c>
      <c r="P47" s="290"/>
      <c r="Q47" s="290">
        <f>SUM(E47,K47)</f>
        <v>0</v>
      </c>
      <c r="R47" s="290"/>
      <c r="S47" s="332">
        <f>SUM(G47,M47)</f>
        <v>0</v>
      </c>
      <c r="T47" s="332"/>
      <c r="V47" s="38"/>
    </row>
    <row r="48" spans="1:42" ht="13.5" customHeight="1" x14ac:dyDescent="0.25">
      <c r="B48" s="61" t="s">
        <v>132</v>
      </c>
      <c r="C48" s="321">
        <f>SUM(C45,C44)</f>
        <v>0</v>
      </c>
      <c r="D48" s="321"/>
      <c r="E48" s="321">
        <f>SUM(E45,E44)</f>
        <v>0</v>
      </c>
      <c r="F48" s="321"/>
      <c r="G48" s="321">
        <f>SUM(G45,G44)</f>
        <v>0</v>
      </c>
      <c r="H48" s="321"/>
      <c r="I48" s="321">
        <f>SUM(I45,I44)</f>
        <v>0</v>
      </c>
      <c r="J48" s="321"/>
      <c r="K48" s="321">
        <f>SUM(K45,K44)</f>
        <v>0</v>
      </c>
      <c r="L48" s="321"/>
      <c r="M48" s="321">
        <f>SUM(M45,M44)</f>
        <v>0</v>
      </c>
      <c r="N48" s="321"/>
      <c r="O48" s="321">
        <f>SUM(O45,O43)</f>
        <v>0</v>
      </c>
      <c r="P48" s="321"/>
      <c r="Q48" s="321">
        <f>SUM(Q45,Q43)</f>
        <v>0</v>
      </c>
      <c r="R48" s="321"/>
      <c r="S48" s="321">
        <f>SUM(S45,S43)</f>
        <v>0</v>
      </c>
      <c r="T48" s="321"/>
      <c r="V48" s="38"/>
    </row>
    <row r="49" spans="1:42" ht="3" customHeight="1" thickBot="1" x14ac:dyDescent="0.3">
      <c r="B49" s="177"/>
      <c r="C49" s="29"/>
      <c r="D49" s="29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</row>
    <row r="50" spans="1:42" ht="15.75" customHeight="1" thickTop="1" x14ac:dyDescent="0.25">
      <c r="B50" s="256" t="s">
        <v>691</v>
      </c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</row>
    <row r="51" spans="1:42" s="12" customFormat="1" ht="12.75" customHeight="1" x14ac:dyDescent="0.2">
      <c r="A51" s="11"/>
      <c r="B51" s="257" t="s">
        <v>3</v>
      </c>
      <c r="C51" s="259" t="s">
        <v>693</v>
      </c>
      <c r="D51" s="260"/>
      <c r="E51" s="260"/>
      <c r="F51" s="260"/>
      <c r="G51" s="260"/>
      <c r="H51" s="261"/>
      <c r="I51" s="259" t="s">
        <v>692</v>
      </c>
      <c r="J51" s="260"/>
      <c r="K51" s="260"/>
      <c r="L51" s="260"/>
      <c r="M51" s="260"/>
      <c r="N51" s="261"/>
      <c r="O51" s="259" t="s">
        <v>700</v>
      </c>
      <c r="P51" s="260"/>
      <c r="Q51" s="260"/>
      <c r="R51" s="260"/>
      <c r="S51" s="260"/>
      <c r="T51" s="261"/>
      <c r="U51" s="11"/>
      <c r="AP51" s="13"/>
    </row>
    <row r="52" spans="1:42" s="12" customFormat="1" ht="11.25" customHeight="1" x14ac:dyDescent="0.2">
      <c r="A52" s="11"/>
      <c r="B52" s="258"/>
      <c r="C52" s="262">
        <v>2019</v>
      </c>
      <c r="D52" s="263"/>
      <c r="E52" s="262">
        <v>2020</v>
      </c>
      <c r="F52" s="263"/>
      <c r="G52" s="262" t="s">
        <v>365</v>
      </c>
      <c r="H52" s="263"/>
      <c r="I52" s="262">
        <v>2019</v>
      </c>
      <c r="J52" s="263"/>
      <c r="K52" s="262">
        <v>2020</v>
      </c>
      <c r="L52" s="263"/>
      <c r="M52" s="262" t="s">
        <v>365</v>
      </c>
      <c r="N52" s="263"/>
      <c r="O52" s="262">
        <v>2019</v>
      </c>
      <c r="P52" s="263"/>
      <c r="Q52" s="262">
        <v>2020</v>
      </c>
      <c r="R52" s="263"/>
      <c r="S52" s="262" t="s">
        <v>365</v>
      </c>
      <c r="T52" s="263"/>
      <c r="U52" s="11"/>
      <c r="AP52" s="13"/>
    </row>
    <row r="53" spans="1:42" ht="13.5" hidden="1" customHeight="1" x14ac:dyDescent="0.25">
      <c r="B53" s="61" t="s">
        <v>64</v>
      </c>
      <c r="C53" s="246" t="e">
        <f>SUM(C54)</f>
        <v>#N/A</v>
      </c>
      <c r="D53" s="247"/>
      <c r="E53" s="246" t="e">
        <f>SUM(E54)</f>
        <v>#N/A</v>
      </c>
      <c r="F53" s="247"/>
      <c r="G53" s="248" t="e">
        <f>SUM(G54)</f>
        <v>#N/A</v>
      </c>
      <c r="H53" s="249"/>
      <c r="I53" s="246">
        <f>SUM(I54)</f>
        <v>0</v>
      </c>
      <c r="J53" s="247"/>
      <c r="K53" s="246">
        <f>SUM(K54)</f>
        <v>0</v>
      </c>
      <c r="L53" s="247"/>
      <c r="M53" s="248">
        <f>SUM(M54)</f>
        <v>0</v>
      </c>
      <c r="N53" s="249"/>
      <c r="O53" s="250" t="e">
        <f>SUM(O54)</f>
        <v>#N/A</v>
      </c>
      <c r="P53" s="251"/>
      <c r="Q53" s="250" t="e">
        <f>SUM(Q54)</f>
        <v>#N/A</v>
      </c>
      <c r="R53" s="251"/>
      <c r="S53" s="278" t="e">
        <f>SUM(S54)</f>
        <v>#N/A</v>
      </c>
      <c r="T53" s="279"/>
      <c r="V53" s="38"/>
    </row>
    <row r="54" spans="1:42" ht="13.5" hidden="1" customHeight="1" x14ac:dyDescent="0.25">
      <c r="B54" s="62" t="s">
        <v>149</v>
      </c>
      <c r="C54" s="276" t="e">
        <f>SUM(C34,C44)</f>
        <v>#N/A</v>
      </c>
      <c r="D54" s="277"/>
      <c r="E54" s="276" t="e">
        <f>SUM(E34,E44)</f>
        <v>#N/A</v>
      </c>
      <c r="F54" s="277"/>
      <c r="G54" s="274" t="e">
        <f>SUM(C54:F54)</f>
        <v>#N/A</v>
      </c>
      <c r="H54" s="275"/>
      <c r="I54" s="276">
        <v>0</v>
      </c>
      <c r="J54" s="277"/>
      <c r="K54" s="276">
        <f>SUM(K34,K44)</f>
        <v>0</v>
      </c>
      <c r="L54" s="277"/>
      <c r="M54" s="274">
        <f>SUM(I54:L54)</f>
        <v>0</v>
      </c>
      <c r="N54" s="275"/>
      <c r="O54" s="280" t="e">
        <f>SUM(C54,I54)</f>
        <v>#N/A</v>
      </c>
      <c r="P54" s="281"/>
      <c r="Q54" s="280" t="e">
        <f>SUM(E54,K54)</f>
        <v>#N/A</v>
      </c>
      <c r="R54" s="281"/>
      <c r="S54" s="456" t="e">
        <f>SUM(G54,M54)</f>
        <v>#N/A</v>
      </c>
      <c r="T54" s="457"/>
      <c r="V54" s="38"/>
    </row>
    <row r="55" spans="1:42" ht="13.5" customHeight="1" x14ac:dyDescent="0.25">
      <c r="B55" s="61" t="s">
        <v>131</v>
      </c>
      <c r="C55" s="246" t="e">
        <f>SUM(C56:C57)</f>
        <v>#N/A</v>
      </c>
      <c r="D55" s="247"/>
      <c r="E55" s="246" t="e">
        <f>SUM(E56:E57)</f>
        <v>#N/A</v>
      </c>
      <c r="F55" s="247"/>
      <c r="G55" s="248" t="e">
        <f>SUM(G56:G57)</f>
        <v>#N/A</v>
      </c>
      <c r="H55" s="249"/>
      <c r="I55" s="246">
        <f>SUM(I56:I57)</f>
        <v>0</v>
      </c>
      <c r="J55" s="247"/>
      <c r="K55" s="246">
        <f>SUM(K56:K57)</f>
        <v>0</v>
      </c>
      <c r="L55" s="247"/>
      <c r="M55" s="248">
        <f>SUM(M56:M57)</f>
        <v>0</v>
      </c>
      <c r="N55" s="249"/>
      <c r="O55" s="250" t="e">
        <f>SUM(O56:O57)</f>
        <v>#N/A</v>
      </c>
      <c r="P55" s="251"/>
      <c r="Q55" s="250" t="e">
        <f>SUM(Q56:Q57)</f>
        <v>#N/A</v>
      </c>
      <c r="R55" s="251"/>
      <c r="S55" s="278" t="e">
        <f>SUM(S56:S57)</f>
        <v>#N/A</v>
      </c>
      <c r="T55" s="279"/>
      <c r="V55" s="38"/>
    </row>
    <row r="56" spans="1:42" ht="13.5" customHeight="1" x14ac:dyDescent="0.25">
      <c r="B56" s="62" t="s">
        <v>150</v>
      </c>
      <c r="C56" s="276" t="e">
        <f>SUM(C36,C46)</f>
        <v>#N/A</v>
      </c>
      <c r="D56" s="277"/>
      <c r="E56" s="276" t="e">
        <f t="shared" ref="E56:E57" si="4">SUM(E36,E46)</f>
        <v>#N/A</v>
      </c>
      <c r="F56" s="277"/>
      <c r="G56" s="274" t="e">
        <f t="shared" ref="G56:G57" si="5">SUM(C56:F56)</f>
        <v>#N/A</v>
      </c>
      <c r="H56" s="275"/>
      <c r="I56" s="276">
        <v>0</v>
      </c>
      <c r="J56" s="277"/>
      <c r="K56" s="276">
        <f>SUM(K36,K46)</f>
        <v>0</v>
      </c>
      <c r="L56" s="277"/>
      <c r="M56" s="274">
        <f t="shared" ref="M56:M57" si="6">SUM(I56:L56)</f>
        <v>0</v>
      </c>
      <c r="N56" s="275"/>
      <c r="O56" s="280" t="e">
        <f>SUM(C56,I56)</f>
        <v>#N/A</v>
      </c>
      <c r="P56" s="281"/>
      <c r="Q56" s="280" t="e">
        <f>SUM(E56,K56)</f>
        <v>#N/A</v>
      </c>
      <c r="R56" s="281"/>
      <c r="S56" s="285" t="e">
        <f>SUM(G56,M56)</f>
        <v>#N/A</v>
      </c>
      <c r="T56" s="286"/>
      <c r="V56" s="38"/>
    </row>
    <row r="57" spans="1:42" ht="13.5" customHeight="1" x14ac:dyDescent="0.25">
      <c r="B57" s="63" t="s">
        <v>151</v>
      </c>
      <c r="C57" s="276" t="e">
        <f t="shared" ref="C57" si="7">SUM(C37,C47)</f>
        <v>#N/A</v>
      </c>
      <c r="D57" s="277"/>
      <c r="E57" s="276" t="e">
        <f t="shared" si="4"/>
        <v>#N/A</v>
      </c>
      <c r="F57" s="277"/>
      <c r="G57" s="274" t="e">
        <f t="shared" si="5"/>
        <v>#N/A</v>
      </c>
      <c r="H57" s="275"/>
      <c r="I57" s="276">
        <v>0</v>
      </c>
      <c r="J57" s="277"/>
      <c r="K57" s="276">
        <f>SUM(K37,K47)</f>
        <v>0</v>
      </c>
      <c r="L57" s="277"/>
      <c r="M57" s="274">
        <f t="shared" si="6"/>
        <v>0</v>
      </c>
      <c r="N57" s="275"/>
      <c r="O57" s="280" t="e">
        <f>SUM(C57,I57)</f>
        <v>#N/A</v>
      </c>
      <c r="P57" s="281"/>
      <c r="Q57" s="280" t="e">
        <f>SUM(E57,K57)</f>
        <v>#N/A</v>
      </c>
      <c r="R57" s="281"/>
      <c r="S57" s="285" t="e">
        <f>SUM(G57,M57)</f>
        <v>#N/A</v>
      </c>
      <c r="T57" s="286"/>
      <c r="V57" s="38"/>
    </row>
    <row r="58" spans="1:42" ht="13.5" customHeight="1" x14ac:dyDescent="0.25">
      <c r="B58" s="61" t="s">
        <v>132</v>
      </c>
      <c r="C58" s="252" t="e">
        <f>SUM(C55,C54)</f>
        <v>#N/A</v>
      </c>
      <c r="D58" s="253"/>
      <c r="E58" s="252" t="e">
        <f>SUM(E55,E54)</f>
        <v>#N/A</v>
      </c>
      <c r="F58" s="253"/>
      <c r="G58" s="252" t="e">
        <f>SUM(G55,G54)</f>
        <v>#N/A</v>
      </c>
      <c r="H58" s="253"/>
      <c r="I58" s="252">
        <f>SUM(I55,I54)</f>
        <v>0</v>
      </c>
      <c r="J58" s="253"/>
      <c r="K58" s="252">
        <f>SUM(K55,K54)</f>
        <v>0</v>
      </c>
      <c r="L58" s="253"/>
      <c r="M58" s="252">
        <f>SUM(M55,M54)</f>
        <v>0</v>
      </c>
      <c r="N58" s="253"/>
      <c r="O58" s="252" t="e">
        <f>SUM(O55,O53)</f>
        <v>#N/A</v>
      </c>
      <c r="P58" s="253"/>
      <c r="Q58" s="252" t="e">
        <f>SUM(Q55,Q53)</f>
        <v>#N/A</v>
      </c>
      <c r="R58" s="253"/>
      <c r="S58" s="252" t="e">
        <f>SUM(S55,S53)</f>
        <v>#N/A</v>
      </c>
      <c r="T58" s="253"/>
      <c r="V58" s="38"/>
    </row>
    <row r="59" spans="1:42" ht="3" customHeight="1" thickBot="1" x14ac:dyDescent="0.3">
      <c r="B59" s="141"/>
      <c r="C59" s="29"/>
      <c r="D59" s="29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</row>
    <row r="60" spans="1:42" ht="15.75" customHeight="1" thickTop="1" x14ac:dyDescent="0.25">
      <c r="B60" s="256" t="s">
        <v>130</v>
      </c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</row>
    <row r="61" spans="1:42" s="12" customFormat="1" ht="12.75" customHeight="1" x14ac:dyDescent="0.2">
      <c r="A61" s="11"/>
      <c r="B61" s="257" t="s">
        <v>3</v>
      </c>
      <c r="C61" s="259" t="s">
        <v>146</v>
      </c>
      <c r="D61" s="260"/>
      <c r="E61" s="260"/>
      <c r="F61" s="260"/>
      <c r="G61" s="260"/>
      <c r="H61" s="261"/>
      <c r="I61" s="259" t="s">
        <v>135</v>
      </c>
      <c r="J61" s="260"/>
      <c r="K61" s="260"/>
      <c r="L61" s="260"/>
      <c r="M61" s="260"/>
      <c r="N61" s="261"/>
      <c r="O61" s="259" t="s">
        <v>134</v>
      </c>
      <c r="P61" s="260"/>
      <c r="Q61" s="260"/>
      <c r="R61" s="260"/>
      <c r="S61" s="260"/>
      <c r="T61" s="261"/>
      <c r="U61" s="11"/>
      <c r="AP61" s="13"/>
    </row>
    <row r="62" spans="1:42" s="12" customFormat="1" ht="11.25" customHeight="1" x14ac:dyDescent="0.2">
      <c r="A62" s="11"/>
      <c r="B62" s="258"/>
      <c r="C62" s="262">
        <v>2019</v>
      </c>
      <c r="D62" s="263"/>
      <c r="E62" s="262">
        <v>2020</v>
      </c>
      <c r="F62" s="263"/>
      <c r="G62" s="262" t="s">
        <v>365</v>
      </c>
      <c r="H62" s="263"/>
      <c r="I62" s="262">
        <v>2019</v>
      </c>
      <c r="J62" s="263"/>
      <c r="K62" s="262">
        <v>2020</v>
      </c>
      <c r="L62" s="263"/>
      <c r="M62" s="262" t="s">
        <v>365</v>
      </c>
      <c r="N62" s="263"/>
      <c r="O62" s="262">
        <v>2019</v>
      </c>
      <c r="P62" s="263"/>
      <c r="Q62" s="262">
        <v>2020</v>
      </c>
      <c r="R62" s="263"/>
      <c r="S62" s="262" t="s">
        <v>365</v>
      </c>
      <c r="T62" s="263"/>
      <c r="U62" s="11"/>
      <c r="AP62" s="13"/>
    </row>
    <row r="63" spans="1:42" ht="13.5" hidden="1" customHeight="1" x14ac:dyDescent="0.25">
      <c r="B63" s="61" t="s">
        <v>64</v>
      </c>
      <c r="C63" s="333">
        <f>SUM(C64)</f>
        <v>0</v>
      </c>
      <c r="D63" s="333"/>
      <c r="E63" s="333">
        <f>SUM(E64)</f>
        <v>0</v>
      </c>
      <c r="F63" s="333"/>
      <c r="G63" s="323">
        <f>SUM(G64)</f>
        <v>0</v>
      </c>
      <c r="H63" s="323"/>
      <c r="I63" s="246">
        <f>SUM(I64)</f>
        <v>0</v>
      </c>
      <c r="J63" s="247"/>
      <c r="K63" s="333">
        <f>SUM(K64)</f>
        <v>0</v>
      </c>
      <c r="L63" s="333"/>
      <c r="M63" s="323">
        <f>SUM(M64)</f>
        <v>0</v>
      </c>
      <c r="N63" s="323"/>
      <c r="O63" s="322">
        <f>SUM(O64)</f>
        <v>0</v>
      </c>
      <c r="P63" s="322"/>
      <c r="Q63" s="322">
        <f>SUM(Q64)</f>
        <v>0</v>
      </c>
      <c r="R63" s="322"/>
      <c r="S63" s="331">
        <f>SUM(S64)</f>
        <v>0</v>
      </c>
      <c r="T63" s="331"/>
      <c r="V63" s="38"/>
    </row>
    <row r="64" spans="1:42" ht="13.5" hidden="1" customHeight="1" x14ac:dyDescent="0.25">
      <c r="B64" s="62" t="s">
        <v>149</v>
      </c>
      <c r="C64" s="347">
        <v>0</v>
      </c>
      <c r="D64" s="347"/>
      <c r="E64" s="347">
        <v>0</v>
      </c>
      <c r="F64" s="347"/>
      <c r="G64" s="324">
        <f>SUM(C64:F64)</f>
        <v>0</v>
      </c>
      <c r="H64" s="324"/>
      <c r="I64" s="347">
        <v>0</v>
      </c>
      <c r="J64" s="347"/>
      <c r="K64" s="347">
        <v>0</v>
      </c>
      <c r="L64" s="347"/>
      <c r="M64" s="324">
        <f>SUM(I64:L64)</f>
        <v>0</v>
      </c>
      <c r="N64" s="324"/>
      <c r="O64" s="290">
        <f>SUM(C64,I64)</f>
        <v>0</v>
      </c>
      <c r="P64" s="290"/>
      <c r="Q64" s="290">
        <f>SUM(E64,K64)</f>
        <v>0</v>
      </c>
      <c r="R64" s="290"/>
      <c r="S64" s="447">
        <f>SUM(G64,M64)</f>
        <v>0</v>
      </c>
      <c r="T64" s="447"/>
      <c r="V64" s="38"/>
    </row>
    <row r="65" spans="1:42" ht="13.5" customHeight="1" x14ac:dyDescent="0.25">
      <c r="B65" s="61" t="s">
        <v>131</v>
      </c>
      <c r="C65" s="333">
        <f>SUM(C66:C67)</f>
        <v>0</v>
      </c>
      <c r="D65" s="333"/>
      <c r="E65" s="333">
        <f>SUM(E66:E67)</f>
        <v>0</v>
      </c>
      <c r="F65" s="333"/>
      <c r="G65" s="323">
        <f>SUM(G66:G67)</f>
        <v>0</v>
      </c>
      <c r="H65" s="323"/>
      <c r="I65" s="246">
        <f>SUM(I66:I67)</f>
        <v>0</v>
      </c>
      <c r="J65" s="247"/>
      <c r="K65" s="333">
        <f>SUM(K66:K67)</f>
        <v>0</v>
      </c>
      <c r="L65" s="333"/>
      <c r="M65" s="323">
        <f>SUM(M66:M67)</f>
        <v>0</v>
      </c>
      <c r="N65" s="323"/>
      <c r="O65" s="322">
        <f>SUM(O66:O67)</f>
        <v>0</v>
      </c>
      <c r="P65" s="322"/>
      <c r="Q65" s="322">
        <f>SUM(Q66:Q67)</f>
        <v>0</v>
      </c>
      <c r="R65" s="322"/>
      <c r="S65" s="331">
        <f>SUM(S66:S67)</f>
        <v>0</v>
      </c>
      <c r="T65" s="331"/>
      <c r="V65" s="38"/>
    </row>
    <row r="66" spans="1:42" ht="13.5" customHeight="1" x14ac:dyDescent="0.25">
      <c r="B66" s="62" t="s">
        <v>150</v>
      </c>
      <c r="C66" s="350"/>
      <c r="D66" s="350"/>
      <c r="E66" s="350"/>
      <c r="F66" s="350"/>
      <c r="G66" s="324">
        <f t="shared" ref="G66:G67" si="8">SUM(C66:F66)</f>
        <v>0</v>
      </c>
      <c r="H66" s="324"/>
      <c r="I66" s="347">
        <v>0</v>
      </c>
      <c r="J66" s="347"/>
      <c r="K66" s="350"/>
      <c r="L66" s="350"/>
      <c r="M66" s="324">
        <f t="shared" ref="M66:M67" si="9">SUM(I66:L66)</f>
        <v>0</v>
      </c>
      <c r="N66" s="324"/>
      <c r="O66" s="290">
        <f>SUM(C66,I66)</f>
        <v>0</v>
      </c>
      <c r="P66" s="290"/>
      <c r="Q66" s="290">
        <f>SUM(E66,K66)</f>
        <v>0</v>
      </c>
      <c r="R66" s="290"/>
      <c r="S66" s="332">
        <f>SUM(G66,M66)</f>
        <v>0</v>
      </c>
      <c r="T66" s="332"/>
      <c r="V66" s="38"/>
    </row>
    <row r="67" spans="1:42" ht="13.5" customHeight="1" x14ac:dyDescent="0.25">
      <c r="B67" s="63" t="s">
        <v>151</v>
      </c>
      <c r="C67" s="350"/>
      <c r="D67" s="350"/>
      <c r="E67" s="350"/>
      <c r="F67" s="350"/>
      <c r="G67" s="324">
        <f t="shared" si="8"/>
        <v>0</v>
      </c>
      <c r="H67" s="324"/>
      <c r="I67" s="347">
        <v>0</v>
      </c>
      <c r="J67" s="347"/>
      <c r="K67" s="350"/>
      <c r="L67" s="350"/>
      <c r="M67" s="324">
        <f t="shared" si="9"/>
        <v>0</v>
      </c>
      <c r="N67" s="324"/>
      <c r="O67" s="290">
        <f>SUM(C67,I67)</f>
        <v>0</v>
      </c>
      <c r="P67" s="290"/>
      <c r="Q67" s="290">
        <f>SUM(E67,K67)</f>
        <v>0</v>
      </c>
      <c r="R67" s="290"/>
      <c r="S67" s="332">
        <f>SUM(G67,M67)</f>
        <v>0</v>
      </c>
      <c r="T67" s="332"/>
      <c r="V67" s="38"/>
    </row>
    <row r="68" spans="1:42" ht="13.5" customHeight="1" x14ac:dyDescent="0.25">
      <c r="B68" s="61" t="s">
        <v>132</v>
      </c>
      <c r="C68" s="321">
        <f>SUM(C65,C64)</f>
        <v>0</v>
      </c>
      <c r="D68" s="321"/>
      <c r="E68" s="321">
        <f>SUM(E65,E64)</f>
        <v>0</v>
      </c>
      <c r="F68" s="321"/>
      <c r="G68" s="321">
        <f>SUM(G65,G64)</f>
        <v>0</v>
      </c>
      <c r="H68" s="321"/>
      <c r="I68" s="252">
        <f>SUM(I65,I64)</f>
        <v>0</v>
      </c>
      <c r="J68" s="253"/>
      <c r="K68" s="321">
        <f>SUM(K65,K64)</f>
        <v>0</v>
      </c>
      <c r="L68" s="321"/>
      <c r="M68" s="321">
        <f>SUM(M65,M64)</f>
        <v>0</v>
      </c>
      <c r="N68" s="321"/>
      <c r="O68" s="321">
        <f>SUM(O65,O63)</f>
        <v>0</v>
      </c>
      <c r="P68" s="321"/>
      <c r="Q68" s="321">
        <f>SUM(Q65,Q63)</f>
        <v>0</v>
      </c>
      <c r="R68" s="321"/>
      <c r="S68" s="321">
        <f>SUM(S65,S63)</f>
        <v>0</v>
      </c>
      <c r="T68" s="321"/>
      <c r="V68" s="38"/>
    </row>
    <row r="69" spans="1:42" ht="3" customHeight="1" thickBot="1" x14ac:dyDescent="0.3">
      <c r="B69" s="177"/>
      <c r="C69" s="29"/>
      <c r="D69" s="29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</row>
    <row r="70" spans="1:42" ht="15.75" customHeight="1" thickTop="1" x14ac:dyDescent="0.25">
      <c r="B70" s="256" t="s">
        <v>694</v>
      </c>
      <c r="C70" s="256"/>
      <c r="D70" s="256"/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</row>
    <row r="71" spans="1:42" s="12" customFormat="1" ht="12.75" customHeight="1" x14ac:dyDescent="0.2">
      <c r="A71" s="11"/>
      <c r="B71" s="257" t="s">
        <v>3</v>
      </c>
      <c r="C71" s="259" t="s">
        <v>697</v>
      </c>
      <c r="D71" s="260"/>
      <c r="E71" s="260"/>
      <c r="F71" s="260"/>
      <c r="G71" s="260"/>
      <c r="H71" s="261"/>
      <c r="I71" s="259" t="s">
        <v>698</v>
      </c>
      <c r="J71" s="260"/>
      <c r="K71" s="260"/>
      <c r="L71" s="260"/>
      <c r="M71" s="260"/>
      <c r="N71" s="261"/>
      <c r="O71" s="259" t="s">
        <v>699</v>
      </c>
      <c r="P71" s="260"/>
      <c r="Q71" s="260"/>
      <c r="R71" s="260"/>
      <c r="S71" s="260"/>
      <c r="T71" s="261"/>
      <c r="U71" s="11"/>
      <c r="AP71" s="13"/>
    </row>
    <row r="72" spans="1:42" s="12" customFormat="1" ht="11.25" customHeight="1" x14ac:dyDescent="0.2">
      <c r="A72" s="11"/>
      <c r="B72" s="258"/>
      <c r="C72" s="262">
        <v>2019</v>
      </c>
      <c r="D72" s="263"/>
      <c r="E72" s="262">
        <v>2020</v>
      </c>
      <c r="F72" s="263"/>
      <c r="G72" s="262" t="s">
        <v>365</v>
      </c>
      <c r="H72" s="263"/>
      <c r="I72" s="262">
        <v>2019</v>
      </c>
      <c r="J72" s="263"/>
      <c r="K72" s="262">
        <v>2020</v>
      </c>
      <c r="L72" s="263"/>
      <c r="M72" s="262" t="s">
        <v>365</v>
      </c>
      <c r="N72" s="263"/>
      <c r="O72" s="262">
        <v>2019</v>
      </c>
      <c r="P72" s="263"/>
      <c r="Q72" s="262">
        <v>2020</v>
      </c>
      <c r="R72" s="263"/>
      <c r="S72" s="259" t="s">
        <v>365</v>
      </c>
      <c r="T72" s="261"/>
      <c r="U72" s="11"/>
      <c r="AP72" s="13"/>
    </row>
    <row r="73" spans="1:42" ht="13.5" hidden="1" customHeight="1" x14ac:dyDescent="0.25">
      <c r="B73" s="61" t="s">
        <v>64</v>
      </c>
      <c r="C73" s="246" t="e">
        <f>SUM(C74)</f>
        <v>#N/A</v>
      </c>
      <c r="D73" s="247"/>
      <c r="E73" s="246" t="e">
        <f>SUM(E74)</f>
        <v>#N/A</v>
      </c>
      <c r="F73" s="247"/>
      <c r="G73" s="248" t="e">
        <f>SUM(G74)</f>
        <v>#N/A</v>
      </c>
      <c r="H73" s="249"/>
      <c r="I73" s="246">
        <f>SUM(I74)</f>
        <v>0</v>
      </c>
      <c r="J73" s="247"/>
      <c r="K73" s="246">
        <f>SUM(K74)</f>
        <v>0</v>
      </c>
      <c r="L73" s="247"/>
      <c r="M73" s="248">
        <f>SUM(M74)</f>
        <v>0</v>
      </c>
      <c r="N73" s="249"/>
      <c r="O73" s="250" t="e">
        <f>SUM(O74)</f>
        <v>#N/A</v>
      </c>
      <c r="P73" s="251"/>
      <c r="Q73" s="250" t="e">
        <f>SUM(Q74)</f>
        <v>#N/A</v>
      </c>
      <c r="R73" s="251"/>
      <c r="S73" s="278" t="e">
        <f>SUM(S74)</f>
        <v>#N/A</v>
      </c>
      <c r="T73" s="279"/>
      <c r="V73" s="38"/>
    </row>
    <row r="74" spans="1:42" ht="13.5" hidden="1" customHeight="1" x14ac:dyDescent="0.25">
      <c r="B74" s="62" t="s">
        <v>149</v>
      </c>
      <c r="C74" s="276" t="e">
        <f>C54-C64</f>
        <v>#N/A</v>
      </c>
      <c r="D74" s="277"/>
      <c r="E74" s="276" t="e">
        <f>E54-E64</f>
        <v>#N/A</v>
      </c>
      <c r="F74" s="277"/>
      <c r="G74" s="274" t="e">
        <f>SUM(C74:F74)</f>
        <v>#N/A</v>
      </c>
      <c r="H74" s="275"/>
      <c r="I74" s="276">
        <f t="shared" ref="I74" si="10">I54-I64</f>
        <v>0</v>
      </c>
      <c r="J74" s="277"/>
      <c r="K74" s="276">
        <f t="shared" ref="K74" si="11">K54-K64</f>
        <v>0</v>
      </c>
      <c r="L74" s="277"/>
      <c r="M74" s="274">
        <f>SUM(I74:L74)</f>
        <v>0</v>
      </c>
      <c r="N74" s="275"/>
      <c r="O74" s="276" t="e">
        <f t="shared" ref="O74" si="12">O54-O64</f>
        <v>#N/A</v>
      </c>
      <c r="P74" s="277"/>
      <c r="Q74" s="276" t="e">
        <f t="shared" ref="Q74" si="13">Q54-Q64</f>
        <v>#N/A</v>
      </c>
      <c r="R74" s="277"/>
      <c r="S74" s="285" t="e">
        <f>SUM(G74,M74)</f>
        <v>#N/A</v>
      </c>
      <c r="T74" s="286"/>
      <c r="V74" s="38"/>
    </row>
    <row r="75" spans="1:42" ht="13.5" customHeight="1" x14ac:dyDescent="0.25">
      <c r="B75" s="61" t="s">
        <v>131</v>
      </c>
      <c r="C75" s="246" t="e">
        <f>SUM(C76:C77)</f>
        <v>#N/A</v>
      </c>
      <c r="D75" s="247"/>
      <c r="E75" s="246" t="e">
        <f>SUM(E76:E77)</f>
        <v>#N/A</v>
      </c>
      <c r="F75" s="247"/>
      <c r="G75" s="248" t="e">
        <f>SUM(G76:G77)</f>
        <v>#N/A</v>
      </c>
      <c r="H75" s="249"/>
      <c r="I75" s="246">
        <f>SUM(I76:I77)</f>
        <v>0</v>
      </c>
      <c r="J75" s="247"/>
      <c r="K75" s="246">
        <f>SUM(K76:K77)</f>
        <v>0</v>
      </c>
      <c r="L75" s="247"/>
      <c r="M75" s="248">
        <f>SUM(M76:M77)</f>
        <v>0</v>
      </c>
      <c r="N75" s="249"/>
      <c r="O75" s="250" t="e">
        <f>SUM(O76:O77)</f>
        <v>#N/A</v>
      </c>
      <c r="P75" s="251"/>
      <c r="Q75" s="250" t="e">
        <f>SUM(Q76:Q77)</f>
        <v>#N/A</v>
      </c>
      <c r="R75" s="251"/>
      <c r="S75" s="278" t="e">
        <f>SUM(S76:S77)</f>
        <v>#N/A</v>
      </c>
      <c r="T75" s="279"/>
      <c r="V75" s="38"/>
    </row>
    <row r="76" spans="1:42" ht="13.5" customHeight="1" x14ac:dyDescent="0.25">
      <c r="B76" s="62" t="s">
        <v>150</v>
      </c>
      <c r="C76" s="276" t="e">
        <f>C56-C66</f>
        <v>#N/A</v>
      </c>
      <c r="D76" s="277"/>
      <c r="E76" s="276" t="e">
        <f t="shared" ref="E76:E77" si="14">E56-E66</f>
        <v>#N/A</v>
      </c>
      <c r="F76" s="277"/>
      <c r="G76" s="274" t="e">
        <f t="shared" ref="G76:G77" si="15">SUM(C76:F76)</f>
        <v>#N/A</v>
      </c>
      <c r="H76" s="275"/>
      <c r="I76" s="276">
        <f t="shared" ref="I76:I77" si="16">I56-I66</f>
        <v>0</v>
      </c>
      <c r="J76" s="277"/>
      <c r="K76" s="276">
        <f t="shared" ref="K76:K77" si="17">K56-K66</f>
        <v>0</v>
      </c>
      <c r="L76" s="277"/>
      <c r="M76" s="274">
        <f t="shared" ref="M76:M77" si="18">SUM(I76:L76)</f>
        <v>0</v>
      </c>
      <c r="N76" s="275"/>
      <c r="O76" s="276" t="e">
        <f t="shared" ref="O76:O77" si="19">O56-O66</f>
        <v>#N/A</v>
      </c>
      <c r="P76" s="277"/>
      <c r="Q76" s="276" t="e">
        <f t="shared" ref="Q76:Q77" si="20">Q56-Q66</f>
        <v>#N/A</v>
      </c>
      <c r="R76" s="277"/>
      <c r="S76" s="285" t="e">
        <f>SUM(G76,M76)</f>
        <v>#N/A</v>
      </c>
      <c r="T76" s="286"/>
      <c r="V76" s="38"/>
    </row>
    <row r="77" spans="1:42" ht="13.5" customHeight="1" x14ac:dyDescent="0.25">
      <c r="B77" s="63" t="s">
        <v>151</v>
      </c>
      <c r="C77" s="276" t="e">
        <f>C57-C67</f>
        <v>#N/A</v>
      </c>
      <c r="D77" s="277"/>
      <c r="E77" s="276" t="e">
        <f t="shared" si="14"/>
        <v>#N/A</v>
      </c>
      <c r="F77" s="277"/>
      <c r="G77" s="274" t="e">
        <f t="shared" si="15"/>
        <v>#N/A</v>
      </c>
      <c r="H77" s="275"/>
      <c r="I77" s="276">
        <f t="shared" si="16"/>
        <v>0</v>
      </c>
      <c r="J77" s="277"/>
      <c r="K77" s="276">
        <f t="shared" si="17"/>
        <v>0</v>
      </c>
      <c r="L77" s="277"/>
      <c r="M77" s="274">
        <f t="shared" si="18"/>
        <v>0</v>
      </c>
      <c r="N77" s="275"/>
      <c r="O77" s="276" t="e">
        <f t="shared" si="19"/>
        <v>#N/A</v>
      </c>
      <c r="P77" s="277"/>
      <c r="Q77" s="276" t="e">
        <f t="shared" si="20"/>
        <v>#N/A</v>
      </c>
      <c r="R77" s="277"/>
      <c r="S77" s="285" t="e">
        <f>SUM(G77,M77)</f>
        <v>#N/A</v>
      </c>
      <c r="T77" s="286"/>
      <c r="V77" s="38"/>
    </row>
    <row r="78" spans="1:42" ht="13.5" customHeight="1" x14ac:dyDescent="0.25">
      <c r="B78" s="61" t="s">
        <v>132</v>
      </c>
      <c r="C78" s="252" t="e">
        <f>SUM(C75,C74)</f>
        <v>#N/A</v>
      </c>
      <c r="D78" s="253"/>
      <c r="E78" s="252" t="e">
        <f>SUM(E75,E74)</f>
        <v>#N/A</v>
      </c>
      <c r="F78" s="253"/>
      <c r="G78" s="252" t="e">
        <f>SUM(G75,G74)</f>
        <v>#N/A</v>
      </c>
      <c r="H78" s="253"/>
      <c r="I78" s="252">
        <f>SUM(I75,I74)</f>
        <v>0</v>
      </c>
      <c r="J78" s="253"/>
      <c r="K78" s="252">
        <f>SUM(K75,K74)</f>
        <v>0</v>
      </c>
      <c r="L78" s="253"/>
      <c r="M78" s="252">
        <f>SUM(M75,M74)</f>
        <v>0</v>
      </c>
      <c r="N78" s="253"/>
      <c r="O78" s="252" t="e">
        <f>SUM(O75,O73)</f>
        <v>#N/A</v>
      </c>
      <c r="P78" s="253"/>
      <c r="Q78" s="252" t="e">
        <f>SUM(Q75,Q73)</f>
        <v>#N/A</v>
      </c>
      <c r="R78" s="253"/>
      <c r="S78" s="252" t="e">
        <f>SUM(S75,S73)</f>
        <v>#N/A</v>
      </c>
      <c r="T78" s="253"/>
      <c r="V78" s="38"/>
    </row>
    <row r="79" spans="1:42" ht="3" customHeight="1" x14ac:dyDescent="0.25"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</row>
    <row r="80" spans="1:42" x14ac:dyDescent="0.25">
      <c r="B80" s="212" t="s">
        <v>695</v>
      </c>
      <c r="C80" s="60"/>
      <c r="D80" s="60"/>
      <c r="E80" s="60"/>
      <c r="F80" s="60"/>
      <c r="G80" s="60"/>
      <c r="H80" s="60"/>
      <c r="I80" s="60"/>
      <c r="J80" s="60"/>
      <c r="K80" s="60"/>
      <c r="L80" s="213"/>
      <c r="M80" s="213"/>
      <c r="N80" s="213"/>
      <c r="O80" s="213"/>
      <c r="P80" s="213"/>
      <c r="Q80" s="213"/>
      <c r="R80" s="213"/>
      <c r="S80" s="213"/>
      <c r="T80" s="213"/>
    </row>
    <row r="81" spans="2:20" ht="10.5" customHeight="1" x14ac:dyDescent="0.25">
      <c r="B81" s="436" t="s">
        <v>661</v>
      </c>
      <c r="C81" s="436"/>
      <c r="D81" s="436"/>
      <c r="E81" s="436"/>
      <c r="F81" s="436"/>
      <c r="G81" s="436"/>
      <c r="H81" s="436"/>
      <c r="I81" s="436"/>
      <c r="J81" s="436"/>
      <c r="K81" s="211">
        <v>-1E-3</v>
      </c>
      <c r="L81" s="439" t="s">
        <v>696</v>
      </c>
      <c r="M81" s="439"/>
      <c r="N81" s="439"/>
      <c r="O81" s="439"/>
      <c r="P81" s="439"/>
      <c r="Q81" s="439"/>
      <c r="R81" s="439"/>
      <c r="S81" s="439"/>
      <c r="T81" s="439"/>
    </row>
    <row r="82" spans="2:20" ht="10.5" customHeight="1" x14ac:dyDescent="0.25">
      <c r="B82" s="437" t="s">
        <v>660</v>
      </c>
      <c r="C82" s="437"/>
      <c r="D82" s="437"/>
      <c r="E82" s="437"/>
      <c r="F82" s="437"/>
      <c r="G82" s="437"/>
      <c r="H82" s="437"/>
      <c r="I82" s="437"/>
      <c r="J82" s="437"/>
      <c r="K82" s="210">
        <v>1E-3</v>
      </c>
      <c r="L82" s="440" t="s">
        <v>703</v>
      </c>
      <c r="M82" s="440"/>
      <c r="N82" s="440"/>
      <c r="O82" s="440"/>
      <c r="P82" s="440"/>
      <c r="Q82" s="440"/>
      <c r="R82" s="440"/>
      <c r="S82" s="440"/>
      <c r="T82" s="440"/>
    </row>
    <row r="83" spans="2:20" ht="10.5" customHeight="1" x14ac:dyDescent="0.25">
      <c r="B83" s="437" t="s">
        <v>701</v>
      </c>
      <c r="C83" s="437"/>
      <c r="D83" s="437"/>
      <c r="E83" s="437"/>
      <c r="F83" s="437"/>
      <c r="G83" s="437"/>
      <c r="H83" s="437"/>
      <c r="I83" s="437"/>
      <c r="J83" s="437"/>
      <c r="K83" s="210">
        <v>0</v>
      </c>
      <c r="L83" s="440" t="s">
        <v>702</v>
      </c>
      <c r="M83" s="440"/>
      <c r="N83" s="440"/>
      <c r="O83" s="440"/>
      <c r="P83" s="440"/>
      <c r="Q83" s="440"/>
      <c r="R83" s="440"/>
      <c r="S83" s="440"/>
      <c r="T83" s="440"/>
    </row>
    <row r="84" spans="2:20" ht="3" customHeight="1" x14ac:dyDescent="0.25"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</row>
    <row r="85" spans="2:20" ht="15.75" customHeight="1" thickBot="1" x14ac:dyDescent="0.3">
      <c r="B85" s="232" t="s">
        <v>35</v>
      </c>
      <c r="C85" s="233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4"/>
    </row>
    <row r="86" spans="2:20" ht="15" customHeight="1" thickTop="1" x14ac:dyDescent="0.25">
      <c r="B86" s="34"/>
      <c r="C86" s="235" t="s">
        <v>61</v>
      </c>
      <c r="D86" s="236"/>
      <c r="E86" s="236"/>
      <c r="F86" s="236"/>
      <c r="G86" s="236"/>
      <c r="H86" s="236"/>
      <c r="I86" s="236"/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7"/>
    </row>
    <row r="87" spans="2:20" ht="52.5" hidden="1" customHeight="1" x14ac:dyDescent="0.25">
      <c r="B87" s="17" t="s">
        <v>39</v>
      </c>
      <c r="C87" s="238"/>
      <c r="D87" s="238"/>
      <c r="E87" s="238"/>
      <c r="F87" s="238"/>
      <c r="G87" s="238"/>
      <c r="H87" s="238"/>
      <c r="I87" s="238"/>
      <c r="J87" s="238"/>
      <c r="K87" s="238"/>
      <c r="L87" s="238"/>
      <c r="M87" s="238"/>
      <c r="N87" s="238"/>
      <c r="O87" s="238"/>
      <c r="P87" s="238"/>
      <c r="Q87" s="238"/>
      <c r="R87" s="238"/>
      <c r="S87" s="238"/>
      <c r="T87" s="239"/>
    </row>
    <row r="88" spans="2:20" ht="52.5" customHeight="1" x14ac:dyDescent="0.25">
      <c r="B88" s="17" t="s">
        <v>40</v>
      </c>
      <c r="C88" s="238"/>
      <c r="D88" s="238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238"/>
      <c r="T88" s="239"/>
    </row>
    <row r="89" spans="2:20" ht="52.5" customHeight="1" x14ac:dyDescent="0.25">
      <c r="B89" s="17" t="s">
        <v>41</v>
      </c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9"/>
    </row>
    <row r="90" spans="2:20" ht="6" customHeight="1" x14ac:dyDescent="0.25"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</row>
    <row r="91" spans="2:20" ht="15.75" customHeight="1" thickBot="1" x14ac:dyDescent="0.3">
      <c r="B91" s="325" t="s">
        <v>657</v>
      </c>
      <c r="C91" s="325"/>
      <c r="D91" s="325"/>
      <c r="E91" s="325"/>
      <c r="F91" s="325"/>
      <c r="G91" s="325"/>
      <c r="H91" s="325"/>
      <c r="I91" s="325"/>
      <c r="J91" s="325"/>
      <c r="K91" s="325"/>
      <c r="L91" s="33">
        <f>$S$6</f>
        <v>2019</v>
      </c>
      <c r="M91" s="33"/>
      <c r="N91" s="33"/>
      <c r="O91" s="137"/>
      <c r="P91" s="137"/>
      <c r="Q91" s="137"/>
      <c r="R91" s="137"/>
      <c r="S91" s="137"/>
      <c r="T91" s="137"/>
    </row>
    <row r="92" spans="2:20" ht="15.75" thickTop="1" x14ac:dyDescent="0.25">
      <c r="B92" s="34"/>
      <c r="C92" s="240"/>
      <c r="D92" s="241"/>
      <c r="E92" s="241"/>
      <c r="F92" s="241"/>
      <c r="G92" s="241"/>
      <c r="H92" s="241"/>
      <c r="I92" s="241"/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2"/>
    </row>
    <row r="93" spans="2:20" ht="15.75" customHeight="1" x14ac:dyDescent="0.25">
      <c r="B93" s="18" t="s">
        <v>0</v>
      </c>
      <c r="C93" s="243">
        <f>G9</f>
        <v>0</v>
      </c>
      <c r="D93" s="243"/>
      <c r="E93" s="243"/>
      <c r="F93" s="243"/>
      <c r="G93" s="243"/>
      <c r="H93" s="243"/>
      <c r="I93" s="243"/>
      <c r="J93" s="243"/>
      <c r="K93" s="243"/>
      <c r="L93" s="243"/>
      <c r="M93" s="243"/>
      <c r="N93" s="243"/>
      <c r="O93" s="243"/>
      <c r="P93" s="243"/>
      <c r="Q93" s="243"/>
      <c r="R93" s="243"/>
      <c r="S93" s="243"/>
      <c r="T93" s="244"/>
    </row>
    <row r="94" spans="2:20" ht="13.5" customHeight="1" x14ac:dyDescent="0.25">
      <c r="B94" s="18" t="s">
        <v>1</v>
      </c>
      <c r="C94" s="243" t="s">
        <v>658</v>
      </c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3"/>
      <c r="Q94" s="243"/>
      <c r="R94" s="243"/>
      <c r="S94" s="243"/>
      <c r="T94" s="244"/>
    </row>
    <row r="95" spans="2:20" x14ac:dyDescent="0.25">
      <c r="B95" s="19" t="s">
        <v>4</v>
      </c>
      <c r="C95" s="243">
        <v>112</v>
      </c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3"/>
      <c r="Q95" s="243"/>
      <c r="R95" s="243"/>
      <c r="S95" s="243"/>
      <c r="T95" s="244"/>
    </row>
    <row r="96" spans="2:20" x14ac:dyDescent="0.25">
      <c r="B96" s="19" t="s">
        <v>62</v>
      </c>
      <c r="C96" s="243" t="s">
        <v>5</v>
      </c>
      <c r="D96" s="243"/>
      <c r="E96" s="243"/>
      <c r="F96" s="243"/>
      <c r="G96" s="243"/>
      <c r="H96" s="243"/>
      <c r="I96" s="243"/>
      <c r="J96" s="243"/>
      <c r="K96" s="243"/>
      <c r="L96" s="243"/>
      <c r="M96" s="243"/>
      <c r="N96" s="243"/>
      <c r="O96" s="243"/>
      <c r="P96" s="243"/>
      <c r="Q96" s="243"/>
      <c r="R96" s="243"/>
      <c r="S96" s="243"/>
      <c r="T96" s="244"/>
    </row>
    <row r="97" spans="1:42" ht="25.5" customHeight="1" x14ac:dyDescent="0.25">
      <c r="B97" s="19" t="s">
        <v>125</v>
      </c>
      <c r="C97" s="405" t="s">
        <v>57</v>
      </c>
      <c r="D97" s="406"/>
      <c r="E97" s="407" t="s">
        <v>50</v>
      </c>
      <c r="F97" s="408"/>
      <c r="G97" s="405" t="s">
        <v>63</v>
      </c>
      <c r="H97" s="406"/>
      <c r="I97" s="404" t="e">
        <f>C8</f>
        <v>#N/A</v>
      </c>
      <c r="J97" s="243"/>
      <c r="K97" s="243"/>
      <c r="L97" s="243"/>
      <c r="M97" s="243"/>
      <c r="N97" s="243"/>
      <c r="O97" s="243"/>
      <c r="P97" s="243"/>
      <c r="Q97" s="243"/>
      <c r="R97" s="243"/>
      <c r="S97" s="243"/>
      <c r="T97" s="244"/>
    </row>
    <row r="98" spans="1:42" ht="13.5" customHeight="1" x14ac:dyDescent="0.25">
      <c r="B98" s="19" t="s">
        <v>6</v>
      </c>
      <c r="C98" s="413" t="e">
        <f>VLOOKUP($G$9,'DATA ZDROJ MOB'!$E$4:$AF$11,22,0)</f>
        <v>#N/A</v>
      </c>
      <c r="D98" s="413"/>
      <c r="E98" s="413"/>
      <c r="F98" s="413"/>
      <c r="G98" s="413"/>
      <c r="H98" s="413"/>
      <c r="I98" s="413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4"/>
    </row>
    <row r="99" spans="1:42" ht="13.5" customHeight="1" x14ac:dyDescent="0.25">
      <c r="B99" s="19" t="s">
        <v>656</v>
      </c>
      <c r="C99" s="413" t="e">
        <f>VLOOKUP($G$9,'DATA ZDROJ MOB'!$E$4:$AF$11,23,0)</f>
        <v>#N/A</v>
      </c>
      <c r="D99" s="413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4"/>
    </row>
    <row r="100" spans="1:42" ht="13.5" customHeight="1" x14ac:dyDescent="0.25">
      <c r="B100" s="18" t="s">
        <v>688</v>
      </c>
      <c r="C100" s="243" t="e">
        <f>G10</f>
        <v>#N/A</v>
      </c>
      <c r="D100" s="243"/>
      <c r="E100" s="243"/>
      <c r="F100" s="243"/>
      <c r="G100" s="243"/>
      <c r="H100" s="243"/>
      <c r="I100" s="243"/>
      <c r="J100" s="243"/>
      <c r="K100" s="243"/>
      <c r="L100" s="243"/>
      <c r="M100" s="243"/>
      <c r="N100" s="243"/>
      <c r="O100" s="243"/>
      <c r="P100" s="243"/>
      <c r="Q100" s="243"/>
      <c r="R100" s="243"/>
      <c r="S100" s="243"/>
      <c r="T100" s="244"/>
    </row>
    <row r="101" spans="1:42" s="12" customFormat="1" ht="24" customHeight="1" x14ac:dyDescent="0.2">
      <c r="A101" s="11"/>
      <c r="B101" s="245" t="s">
        <v>3</v>
      </c>
      <c r="C101" s="223" t="s">
        <v>124</v>
      </c>
      <c r="D101" s="223"/>
      <c r="E101" s="223" t="s">
        <v>147</v>
      </c>
      <c r="F101" s="223"/>
      <c r="G101" s="223" t="s">
        <v>120</v>
      </c>
      <c r="H101" s="223"/>
      <c r="I101" s="223" t="s">
        <v>133</v>
      </c>
      <c r="J101" s="223"/>
      <c r="K101" s="223" t="s">
        <v>141</v>
      </c>
      <c r="L101" s="223"/>
      <c r="M101" s="223" t="s">
        <v>136</v>
      </c>
      <c r="N101" s="223"/>
      <c r="O101" s="231" t="s">
        <v>119</v>
      </c>
      <c r="P101" s="231"/>
      <c r="Q101" s="231" t="s">
        <v>138</v>
      </c>
      <c r="R101" s="231"/>
      <c r="S101" s="231" t="s">
        <v>145</v>
      </c>
      <c r="T101" s="231"/>
      <c r="U101" s="11"/>
      <c r="AP101" s="13"/>
    </row>
    <row r="102" spans="1:42" s="12" customFormat="1" ht="11.25" customHeight="1" x14ac:dyDescent="0.2">
      <c r="A102" s="11"/>
      <c r="B102" s="245"/>
      <c r="C102" s="224" t="s">
        <v>118</v>
      </c>
      <c r="D102" s="224"/>
      <c r="E102" s="224" t="s">
        <v>137</v>
      </c>
      <c r="F102" s="224"/>
      <c r="G102" s="224" t="s">
        <v>121</v>
      </c>
      <c r="H102" s="224"/>
      <c r="I102" s="224"/>
      <c r="J102" s="224"/>
      <c r="K102" s="224"/>
      <c r="L102" s="224"/>
      <c r="M102" s="224"/>
      <c r="N102" s="224"/>
      <c r="O102" s="224" t="s">
        <v>122</v>
      </c>
      <c r="P102" s="224"/>
      <c r="Q102" s="224" t="s">
        <v>139</v>
      </c>
      <c r="R102" s="224"/>
      <c r="S102" s="224" t="s">
        <v>148</v>
      </c>
      <c r="T102" s="224"/>
      <c r="U102" s="11"/>
      <c r="AP102" s="13"/>
    </row>
    <row r="103" spans="1:42" s="12" customFormat="1" ht="11.25" customHeight="1" x14ac:dyDescent="0.2">
      <c r="A103" s="11"/>
      <c r="B103" s="245"/>
      <c r="C103" s="225">
        <f>$S$6</f>
        <v>2019</v>
      </c>
      <c r="D103" s="225"/>
      <c r="E103" s="225">
        <f>$S$6</f>
        <v>2019</v>
      </c>
      <c r="F103" s="225"/>
      <c r="G103" s="225">
        <f>$S$6</f>
        <v>2019</v>
      </c>
      <c r="H103" s="225"/>
      <c r="I103" s="229">
        <f>IF($L$91=$C$103,$L$91-1,"chyba")</f>
        <v>2018</v>
      </c>
      <c r="J103" s="230"/>
      <c r="K103" s="229">
        <f>$S$6</f>
        <v>2019</v>
      </c>
      <c r="L103" s="230"/>
      <c r="M103" s="229">
        <f>IF($L$91=$C$103,$L$91-1,"chyba")</f>
        <v>2018</v>
      </c>
      <c r="N103" s="230"/>
      <c r="O103" s="225">
        <f>$S$6</f>
        <v>2019</v>
      </c>
      <c r="P103" s="225"/>
      <c r="Q103" s="225">
        <f>$S$6</f>
        <v>2019</v>
      </c>
      <c r="R103" s="225"/>
      <c r="S103" s="409">
        <f>IF($L$91=$C$103,$L$91,"chyba")</f>
        <v>2019</v>
      </c>
      <c r="T103" s="409"/>
      <c r="U103" s="11"/>
      <c r="AP103" s="13"/>
    </row>
    <row r="104" spans="1:42" ht="21.75" customHeight="1" x14ac:dyDescent="0.25">
      <c r="B104" s="20" t="s">
        <v>7</v>
      </c>
      <c r="C104" s="227" t="e">
        <f>IF(C$103=C$32,SUM(C33,C43),(IF(C$103=E$32,SUM(E33,E43),"chyba")))</f>
        <v>#N/A</v>
      </c>
      <c r="D104" s="227"/>
      <c r="E104" s="220">
        <f>IF(E103=C62,C63,(IF(E103=E62,E63,"chyba")))</f>
        <v>0</v>
      </c>
      <c r="F104" s="221"/>
      <c r="G104" s="222" t="e">
        <f>IF((C104-E104)&lt;0,CONCATENATE("chyba, přečerpáno o ",C104-E104,",- Kč"),C104-E104)</f>
        <v>#N/A</v>
      </c>
      <c r="H104" s="222"/>
      <c r="I104" s="227">
        <f>IF(I$103=I$32,SUM(I33,I43),(IF(I$103=K$32,SUM(K33,K43),"chyba")))</f>
        <v>0</v>
      </c>
      <c r="J104" s="227"/>
      <c r="K104" s="227">
        <f>IF(K$103=I$62,I63,(IF(K$103=K$62,K63,"chyba")))</f>
        <v>0</v>
      </c>
      <c r="L104" s="227"/>
      <c r="M104" s="222">
        <f>IF((I104-K104)&lt;0,CONCATENATE("chyba, přečerpáno o ",I104-K104,",- Kč"),I104-K104)</f>
        <v>0</v>
      </c>
      <c r="N104" s="222"/>
      <c r="O104" s="228" t="e">
        <f>SUM(C104,I104)</f>
        <v>#N/A</v>
      </c>
      <c r="P104" s="228"/>
      <c r="Q104" s="353">
        <f>SUM(E104,K104)</f>
        <v>0</v>
      </c>
      <c r="R104" s="353"/>
      <c r="S104" s="226" t="e">
        <f>IF((O104-Q104)&lt;0,CONCATENATE("chyba, přečerpáno o ",O104-Q104,",- Kč"),O104-Q104)</f>
        <v>#N/A</v>
      </c>
      <c r="T104" s="226"/>
    </row>
    <row r="105" spans="1:42" ht="21.75" customHeight="1" x14ac:dyDescent="0.25">
      <c r="B105" s="20" t="s">
        <v>13</v>
      </c>
      <c r="C105" s="220" t="e">
        <f t="shared" ref="C105:Q105" si="21">SUM(C106:C107)</f>
        <v>#N/A</v>
      </c>
      <c r="D105" s="221"/>
      <c r="E105" s="220">
        <f t="shared" si="21"/>
        <v>0</v>
      </c>
      <c r="F105" s="221"/>
      <c r="G105" s="222" t="e">
        <f t="shared" ref="G105:G106" si="22">IF((C105-E105)&lt;0,CONCATENATE("chyba, přečerpáno o ",C105-E105,",- Kč"),C105-E105)</f>
        <v>#N/A</v>
      </c>
      <c r="H105" s="222"/>
      <c r="I105" s="220">
        <f t="shared" si="21"/>
        <v>0</v>
      </c>
      <c r="J105" s="221"/>
      <c r="K105" s="220">
        <f t="shared" si="21"/>
        <v>0</v>
      </c>
      <c r="L105" s="221"/>
      <c r="M105" s="222">
        <f t="shared" ref="M105:M107" si="23">IF((I105-K105)&lt;0,CONCATENATE("chyba, přečerpáno o ",I105-K105,",- Kč"),I105-K105)</f>
        <v>0</v>
      </c>
      <c r="N105" s="222"/>
      <c r="O105" s="228" t="e">
        <f t="shared" si="21"/>
        <v>#N/A</v>
      </c>
      <c r="P105" s="228"/>
      <c r="Q105" s="353">
        <f t="shared" si="21"/>
        <v>0</v>
      </c>
      <c r="R105" s="353"/>
      <c r="S105" s="226" t="e">
        <f t="shared" ref="S105:S106" si="24">IF((O105-Q105)&lt;0,CONCATENATE("chyba, přečerpáno o ",O105-Q105,",- Kč"),O105-Q105)</f>
        <v>#N/A</v>
      </c>
      <c r="T105" s="226"/>
    </row>
    <row r="106" spans="1:42" ht="21.75" customHeight="1" x14ac:dyDescent="0.25">
      <c r="B106" s="21" t="s">
        <v>126</v>
      </c>
      <c r="C106" s="370" t="e">
        <f>IF(C$103=C$32,SUM(C36,C46),(IF(C$103=E$32,SUM(E36,E46),"chyba")))</f>
        <v>#N/A</v>
      </c>
      <c r="D106" s="370"/>
      <c r="E106" s="368">
        <f>IF(E103=C62,C66,(IF(E103=E62,E66,"chyba")))</f>
        <v>0</v>
      </c>
      <c r="F106" s="369"/>
      <c r="G106" s="359" t="e">
        <f t="shared" si="22"/>
        <v>#N/A</v>
      </c>
      <c r="H106" s="359"/>
      <c r="I106" s="227">
        <f>IF(I$103=I$32,SUM(I36,I46),(IF(I$103=K$32,SUM(K36,K46),"chyba")))</f>
        <v>0</v>
      </c>
      <c r="J106" s="227"/>
      <c r="K106" s="227">
        <f>IF(K$103=I$62,I66,(IF(K$103=K$62,K66,"chyba")))</f>
        <v>0</v>
      </c>
      <c r="L106" s="227"/>
      <c r="M106" s="359">
        <f t="shared" si="23"/>
        <v>0</v>
      </c>
      <c r="N106" s="359"/>
      <c r="O106" s="412" t="e">
        <f t="shared" ref="O106:O107" si="25">SUM(C106,I106)</f>
        <v>#N/A</v>
      </c>
      <c r="P106" s="412"/>
      <c r="Q106" s="354">
        <f t="shared" ref="Q106:Q107" si="26">SUM(E106,K106)</f>
        <v>0</v>
      </c>
      <c r="R106" s="354"/>
      <c r="S106" s="352" t="e">
        <f t="shared" si="24"/>
        <v>#N/A</v>
      </c>
      <c r="T106" s="352"/>
    </row>
    <row r="107" spans="1:42" ht="21.75" customHeight="1" x14ac:dyDescent="0.25">
      <c r="B107" s="22" t="s">
        <v>127</v>
      </c>
      <c r="C107" s="370" t="e">
        <f>IF(C$103=C$32,SUM(C37,C47),(IF(C$103=E$32,SUM(E37,E47),"chyba")))</f>
        <v>#N/A</v>
      </c>
      <c r="D107" s="370"/>
      <c r="E107" s="368">
        <f>IF(E103=C62,C67,(IF(E103=E62,E67,"chyba")))</f>
        <v>0</v>
      </c>
      <c r="F107" s="369"/>
      <c r="G107" s="359" t="e">
        <f>IF((C107-E107)&lt;0,CONCATENATE("chyba, přečerpáno o ",C107-E107,",- Kč"),C107-E107)</f>
        <v>#N/A</v>
      </c>
      <c r="H107" s="359"/>
      <c r="I107" s="227">
        <f>IF(I$103=I$32,SUM(I37,I47),(IF(I$103=K$32,SUM(K37,K47),"chyba")))</f>
        <v>0</v>
      </c>
      <c r="J107" s="227"/>
      <c r="K107" s="227">
        <f>IF(K$103=I$62,I67,(IF(K$103=K$62,K67,"chyba")))</f>
        <v>0</v>
      </c>
      <c r="L107" s="227"/>
      <c r="M107" s="359">
        <f t="shared" si="23"/>
        <v>0</v>
      </c>
      <c r="N107" s="359"/>
      <c r="O107" s="412" t="e">
        <f t="shared" si="25"/>
        <v>#N/A</v>
      </c>
      <c r="P107" s="412"/>
      <c r="Q107" s="354">
        <f t="shared" si="26"/>
        <v>0</v>
      </c>
      <c r="R107" s="354"/>
      <c r="S107" s="352" t="e">
        <f>IF((O107-Q107)&lt;0,CONCATENATE("chyba, přečerpáno o ",O107-Q107,",- Kč"),O107-Q107)</f>
        <v>#N/A</v>
      </c>
      <c r="T107" s="352"/>
    </row>
    <row r="108" spans="1:42" ht="21.75" customHeight="1" x14ac:dyDescent="0.25">
      <c r="B108" s="23" t="s">
        <v>2</v>
      </c>
      <c r="C108" s="358" t="e">
        <f>SUM(C105,C104)</f>
        <v>#N/A</v>
      </c>
      <c r="D108" s="358"/>
      <c r="E108" s="358">
        <f t="shared" ref="E108:Q108" si="27">SUM(E105,E104)</f>
        <v>0</v>
      </c>
      <c r="F108" s="358"/>
      <c r="G108" s="367" t="e">
        <f>IF((C108-E108)&lt;0,CONCATENATE("chyba, přečerpáno o ",C108-E108,",- Kč"),C108-E108)</f>
        <v>#N/A</v>
      </c>
      <c r="H108" s="367"/>
      <c r="I108" s="358">
        <f t="shared" si="27"/>
        <v>0</v>
      </c>
      <c r="J108" s="358"/>
      <c r="K108" s="358">
        <f t="shared" si="27"/>
        <v>0</v>
      </c>
      <c r="L108" s="358"/>
      <c r="M108" s="358">
        <f t="shared" si="27"/>
        <v>0</v>
      </c>
      <c r="N108" s="358"/>
      <c r="O108" s="410" t="e">
        <f t="shared" si="27"/>
        <v>#N/A</v>
      </c>
      <c r="P108" s="410"/>
      <c r="Q108" s="410">
        <f t="shared" si="27"/>
        <v>0</v>
      </c>
      <c r="R108" s="410"/>
      <c r="S108" s="367" t="e">
        <f>IF((O108-Q108)&lt;0,CONCATENATE("chyba, přečerpáno o ",O108-Q108,",- Kč"),O108-Q108)</f>
        <v>#N/A</v>
      </c>
      <c r="T108" s="367"/>
    </row>
    <row r="109" spans="1:42" ht="74.25" customHeight="1" x14ac:dyDescent="0.25">
      <c r="B109" s="24" t="s">
        <v>12</v>
      </c>
      <c r="C109" s="382"/>
      <c r="D109" s="382"/>
      <c r="E109" s="382"/>
      <c r="F109" s="382"/>
      <c r="G109" s="382"/>
      <c r="H109" s="382"/>
      <c r="I109" s="382"/>
      <c r="J109" s="382"/>
      <c r="K109" s="382"/>
      <c r="L109" s="382"/>
      <c r="M109" s="382"/>
      <c r="N109" s="382"/>
      <c r="O109" s="382"/>
      <c r="P109" s="382"/>
      <c r="Q109" s="382"/>
      <c r="R109" s="382"/>
      <c r="S109" s="382"/>
      <c r="T109" s="411"/>
    </row>
    <row r="110" spans="1:42" x14ac:dyDescent="0.25">
      <c r="B110" s="141"/>
      <c r="C110" s="29" t="s">
        <v>75</v>
      </c>
      <c r="D110" s="29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</row>
    <row r="111" spans="1:42" ht="21.75" customHeight="1" thickBot="1" x14ac:dyDescent="0.3">
      <c r="B111" s="325" t="s">
        <v>129</v>
      </c>
      <c r="C111" s="325"/>
      <c r="D111" s="325"/>
      <c r="E111" s="325"/>
      <c r="F111" s="325"/>
      <c r="G111" s="37">
        <f>$S$6</f>
        <v>2019</v>
      </c>
      <c r="H111" s="364" t="s">
        <v>140</v>
      </c>
      <c r="I111" s="364"/>
      <c r="J111" s="364"/>
      <c r="K111" s="364"/>
      <c r="L111" s="364"/>
      <c r="M111" s="364"/>
      <c r="N111" s="364"/>
      <c r="O111" s="364"/>
      <c r="P111" s="32">
        <f>$S$6+1</f>
        <v>2020</v>
      </c>
      <c r="Q111" s="137"/>
      <c r="R111" s="137"/>
      <c r="S111" s="399"/>
      <c r="T111" s="399"/>
    </row>
    <row r="112" spans="1:42" s="12" customFormat="1" ht="37.5" customHeight="1" thickTop="1" x14ac:dyDescent="0.2">
      <c r="A112" s="11"/>
      <c r="B112" s="58" t="s">
        <v>144</v>
      </c>
      <c r="C112" s="400" t="s">
        <v>667</v>
      </c>
      <c r="D112" s="401"/>
      <c r="E112" s="401"/>
      <c r="F112" s="401"/>
      <c r="G112" s="401"/>
      <c r="H112" s="401"/>
      <c r="I112" s="401"/>
      <c r="J112" s="401"/>
      <c r="K112" s="401"/>
      <c r="L112" s="401"/>
      <c r="M112" s="401"/>
      <c r="N112" s="401"/>
      <c r="O112" s="401"/>
      <c r="P112" s="401"/>
      <c r="Q112" s="401"/>
      <c r="R112" s="401"/>
      <c r="S112" s="401"/>
      <c r="T112" s="402"/>
      <c r="U112" s="11"/>
      <c r="AP112" s="13"/>
    </row>
    <row r="113" spans="1:58" ht="27" customHeight="1" x14ac:dyDescent="0.25">
      <c r="B113" s="43" t="s">
        <v>16</v>
      </c>
      <c r="C113" s="403"/>
      <c r="D113" s="403"/>
      <c r="E113" s="403"/>
      <c r="F113" s="403"/>
      <c r="G113" s="403"/>
      <c r="H113" s="403"/>
      <c r="I113" s="403"/>
      <c r="J113" s="403"/>
      <c r="K113" s="403"/>
      <c r="L113" s="403"/>
      <c r="M113" s="403"/>
      <c r="N113" s="403"/>
      <c r="O113" s="403"/>
      <c r="P113" s="403"/>
      <c r="Q113" s="403"/>
      <c r="R113" s="403"/>
      <c r="S113" s="403"/>
      <c r="T113" s="403"/>
    </row>
    <row r="114" spans="1:58" ht="13.5" customHeight="1" x14ac:dyDescent="0.25">
      <c r="B114" s="44" t="s">
        <v>17</v>
      </c>
      <c r="C114" s="365" t="s">
        <v>123</v>
      </c>
      <c r="D114" s="366"/>
      <c r="E114" s="355">
        <f>$S$6</f>
        <v>2019</v>
      </c>
      <c r="F114" s="355"/>
      <c r="G114" s="355"/>
      <c r="H114" s="356"/>
      <c r="I114" s="362" t="s">
        <v>142</v>
      </c>
      <c r="J114" s="363"/>
      <c r="K114" s="363"/>
      <c r="L114" s="363"/>
      <c r="M114" s="355">
        <f>E114-1</f>
        <v>2018</v>
      </c>
      <c r="N114" s="357"/>
      <c r="O114" s="360" t="s">
        <v>74</v>
      </c>
      <c r="P114" s="361"/>
      <c r="Q114" s="361"/>
      <c r="R114" s="361"/>
      <c r="S114" s="361"/>
      <c r="T114" s="357"/>
      <c r="V114" s="52"/>
      <c r="W114" s="52"/>
      <c r="X114" s="52"/>
    </row>
    <row r="115" spans="1:58" ht="24" customHeight="1" x14ac:dyDescent="0.25">
      <c r="B115" s="42" t="s">
        <v>7</v>
      </c>
      <c r="C115" s="373"/>
      <c r="D115" s="374"/>
      <c r="E115" s="374"/>
      <c r="F115" s="374"/>
      <c r="G115" s="374"/>
      <c r="H115" s="375"/>
      <c r="I115" s="373">
        <f>M104</f>
        <v>0</v>
      </c>
      <c r="J115" s="374"/>
      <c r="K115" s="374"/>
      <c r="L115" s="374"/>
      <c r="M115" s="374"/>
      <c r="N115" s="375"/>
      <c r="O115" s="379">
        <f>SUM(C115:M115)</f>
        <v>0</v>
      </c>
      <c r="P115" s="380"/>
      <c r="Q115" s="380"/>
      <c r="R115" s="380"/>
      <c r="S115" s="380"/>
      <c r="T115" s="381"/>
      <c r="V115" s="53"/>
      <c r="W115" s="53"/>
      <c r="X115" s="53"/>
    </row>
    <row r="116" spans="1:58" ht="24" customHeight="1" x14ac:dyDescent="0.25">
      <c r="B116" s="42" t="s">
        <v>13</v>
      </c>
      <c r="C116" s="379">
        <f>SUM(C117:G118)</f>
        <v>0</v>
      </c>
      <c r="D116" s="380"/>
      <c r="E116" s="380"/>
      <c r="F116" s="380"/>
      <c r="G116" s="380"/>
      <c r="H116" s="381"/>
      <c r="I116" s="379">
        <f>SUM(I117:M118)</f>
        <v>0</v>
      </c>
      <c r="J116" s="380"/>
      <c r="K116" s="380"/>
      <c r="L116" s="380"/>
      <c r="M116" s="380"/>
      <c r="N116" s="381"/>
      <c r="O116" s="379">
        <f>SUM(O117:S118)</f>
        <v>0</v>
      </c>
      <c r="P116" s="380"/>
      <c r="Q116" s="380"/>
      <c r="R116" s="380"/>
      <c r="S116" s="380"/>
      <c r="T116" s="381"/>
      <c r="V116" s="53"/>
      <c r="W116" s="53"/>
      <c r="X116" s="53"/>
    </row>
    <row r="117" spans="1:58" ht="24" customHeight="1" x14ac:dyDescent="0.25">
      <c r="B117" s="45" t="s">
        <v>15</v>
      </c>
      <c r="C117" s="373"/>
      <c r="D117" s="374"/>
      <c r="E117" s="374"/>
      <c r="F117" s="374"/>
      <c r="G117" s="374"/>
      <c r="H117" s="375"/>
      <c r="I117" s="373">
        <f>M106</f>
        <v>0</v>
      </c>
      <c r="J117" s="374"/>
      <c r="K117" s="374"/>
      <c r="L117" s="374"/>
      <c r="M117" s="374"/>
      <c r="N117" s="375"/>
      <c r="O117" s="379">
        <f>SUM(C117:M117)</f>
        <v>0</v>
      </c>
      <c r="P117" s="380"/>
      <c r="Q117" s="380"/>
      <c r="R117" s="380"/>
      <c r="S117" s="380"/>
      <c r="T117" s="381"/>
      <c r="V117" s="53"/>
      <c r="W117" s="53"/>
      <c r="X117" s="53"/>
    </row>
    <row r="118" spans="1:58" ht="24" customHeight="1" x14ac:dyDescent="0.25">
      <c r="B118" s="46" t="s">
        <v>14</v>
      </c>
      <c r="C118" s="373"/>
      <c r="D118" s="374"/>
      <c r="E118" s="374"/>
      <c r="F118" s="374"/>
      <c r="G118" s="374"/>
      <c r="H118" s="375"/>
      <c r="I118" s="373">
        <f>M107</f>
        <v>0</v>
      </c>
      <c r="J118" s="374"/>
      <c r="K118" s="374"/>
      <c r="L118" s="374"/>
      <c r="M118" s="374"/>
      <c r="N118" s="375"/>
      <c r="O118" s="379">
        <f>SUM(C118:M118)</f>
        <v>0</v>
      </c>
      <c r="P118" s="380"/>
      <c r="Q118" s="380"/>
      <c r="R118" s="380"/>
      <c r="S118" s="380"/>
      <c r="T118" s="381"/>
      <c r="V118" s="53"/>
      <c r="W118" s="53"/>
      <c r="X118" s="53"/>
    </row>
    <row r="119" spans="1:58" ht="24" customHeight="1" x14ac:dyDescent="0.25">
      <c r="B119" s="47" t="s">
        <v>2</v>
      </c>
      <c r="C119" s="376">
        <f>SUM(C115,C116)</f>
        <v>0</v>
      </c>
      <c r="D119" s="377"/>
      <c r="E119" s="377"/>
      <c r="F119" s="377"/>
      <c r="G119" s="377"/>
      <c r="H119" s="378"/>
      <c r="I119" s="376">
        <f>SUM(I115,I116)</f>
        <v>0</v>
      </c>
      <c r="J119" s="377"/>
      <c r="K119" s="377"/>
      <c r="L119" s="377"/>
      <c r="M119" s="377"/>
      <c r="N119" s="378"/>
      <c r="O119" s="376">
        <f>SUM(O115,O116)</f>
        <v>0</v>
      </c>
      <c r="P119" s="377"/>
      <c r="Q119" s="377"/>
      <c r="R119" s="377"/>
      <c r="S119" s="377"/>
      <c r="T119" s="378"/>
      <c r="V119" s="53"/>
      <c r="W119" s="53"/>
      <c r="X119" s="53"/>
    </row>
    <row r="120" spans="1:58" ht="74.25" customHeight="1" x14ac:dyDescent="0.25">
      <c r="B120" s="48" t="s">
        <v>19</v>
      </c>
      <c r="C120" s="382"/>
      <c r="D120" s="382"/>
      <c r="E120" s="382"/>
      <c r="F120" s="382"/>
      <c r="G120" s="382"/>
      <c r="H120" s="382"/>
      <c r="I120" s="382"/>
      <c r="J120" s="382"/>
      <c r="K120" s="382"/>
      <c r="L120" s="382"/>
      <c r="M120" s="382"/>
      <c r="N120" s="382"/>
      <c r="O120" s="382"/>
      <c r="P120" s="382"/>
      <c r="Q120" s="382"/>
      <c r="R120" s="382"/>
      <c r="S120" s="382"/>
      <c r="T120" s="382"/>
      <c r="V120" s="52"/>
      <c r="W120" s="52"/>
      <c r="X120" s="52"/>
    </row>
    <row r="121" spans="1:58" s="50" customFormat="1" ht="27" customHeight="1" x14ac:dyDescent="0.2">
      <c r="A121" s="49"/>
      <c r="B121" s="371" t="s">
        <v>143</v>
      </c>
      <c r="C121" s="372"/>
      <c r="D121" s="372"/>
      <c r="E121" s="372"/>
      <c r="F121" s="372"/>
      <c r="G121" s="372"/>
      <c r="H121" s="372"/>
      <c r="I121" s="372"/>
      <c r="J121" s="372"/>
      <c r="K121" s="372"/>
      <c r="L121" s="372"/>
      <c r="M121" s="372"/>
      <c r="N121" s="372"/>
      <c r="O121" s="372"/>
      <c r="P121" s="372"/>
      <c r="Q121" s="372"/>
      <c r="R121" s="372"/>
      <c r="S121" s="372"/>
      <c r="T121" s="372"/>
      <c r="U121" s="49"/>
      <c r="AP121" s="51"/>
    </row>
    <row r="122" spans="1:58" ht="15.75" thickBot="1" x14ac:dyDescent="0.3">
      <c r="B122" s="384" t="s">
        <v>70</v>
      </c>
      <c r="C122" s="385"/>
      <c r="D122" s="385"/>
      <c r="E122" s="385"/>
      <c r="F122" s="385"/>
      <c r="G122" s="385"/>
      <c r="H122" s="385"/>
      <c r="I122" s="385"/>
      <c r="J122" s="385"/>
      <c r="K122" s="385"/>
      <c r="L122" s="385"/>
      <c r="M122" s="385"/>
      <c r="N122" s="385"/>
      <c r="O122" s="385"/>
      <c r="P122" s="385"/>
      <c r="Q122" s="385"/>
      <c r="R122" s="385"/>
      <c r="S122" s="385"/>
      <c r="T122" s="386"/>
    </row>
    <row r="123" spans="1:58" ht="13.5" customHeight="1" thickTop="1" x14ac:dyDescent="0.25">
      <c r="B123" s="34"/>
      <c r="C123" s="240"/>
      <c r="D123" s="241"/>
      <c r="E123" s="241"/>
      <c r="F123" s="241"/>
      <c r="G123" s="241"/>
      <c r="H123" s="241"/>
      <c r="I123" s="241"/>
      <c r="J123" s="241"/>
      <c r="K123" s="241"/>
      <c r="L123" s="241"/>
      <c r="M123" s="241"/>
      <c r="N123" s="241"/>
      <c r="O123" s="241"/>
      <c r="P123" s="241"/>
      <c r="Q123" s="241"/>
      <c r="R123" s="241"/>
      <c r="S123" s="241"/>
      <c r="T123" s="242"/>
    </row>
    <row r="124" spans="1:58" ht="18.75" x14ac:dyDescent="0.25">
      <c r="B124" s="25">
        <v>1</v>
      </c>
      <c r="C124" s="238"/>
      <c r="D124" s="238"/>
      <c r="E124" s="238"/>
      <c r="F124" s="238"/>
      <c r="G124" s="238"/>
      <c r="H124" s="238"/>
      <c r="I124" s="238"/>
      <c r="J124" s="238"/>
      <c r="K124" s="238"/>
      <c r="L124" s="238"/>
      <c r="M124" s="238"/>
      <c r="N124" s="238"/>
      <c r="O124" s="238"/>
      <c r="P124" s="238"/>
      <c r="Q124" s="238"/>
      <c r="R124" s="238"/>
      <c r="S124" s="238"/>
      <c r="T124" s="239"/>
    </row>
    <row r="125" spans="1:58" ht="18.75" x14ac:dyDescent="0.25">
      <c r="B125" s="25">
        <v>2</v>
      </c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9"/>
    </row>
    <row r="126" spans="1:58" s="2" customFormat="1" ht="18.75" x14ac:dyDescent="0.25">
      <c r="B126" s="25">
        <v>3</v>
      </c>
      <c r="C126" s="395"/>
      <c r="D126" s="395"/>
      <c r="E126" s="395"/>
      <c r="F126" s="395"/>
      <c r="G126" s="395"/>
      <c r="H126" s="395"/>
      <c r="I126" s="395"/>
      <c r="J126" s="395"/>
      <c r="K126" s="395"/>
      <c r="L126" s="395"/>
      <c r="M126" s="395"/>
      <c r="N126" s="395"/>
      <c r="O126" s="395"/>
      <c r="P126" s="395"/>
      <c r="Q126" s="395"/>
      <c r="R126" s="395"/>
      <c r="S126" s="395"/>
      <c r="T126" s="396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71"/>
      <c r="AQ126" s="64"/>
      <c r="AR126" s="64"/>
      <c r="AS126" s="64"/>
      <c r="AT126" s="64"/>
      <c r="AU126" s="64"/>
      <c r="AV126" s="64"/>
      <c r="AW126" s="64"/>
      <c r="AX126" s="64"/>
      <c r="AY126" s="64"/>
      <c r="AZ126" s="64"/>
      <c r="BA126" s="64"/>
      <c r="BB126" s="64"/>
      <c r="BC126" s="64"/>
      <c r="BD126" s="64"/>
      <c r="BE126" s="64"/>
      <c r="BF126" s="64"/>
    </row>
    <row r="127" spans="1:58" s="2" customFormat="1" x14ac:dyDescent="0.25">
      <c r="B127" s="142"/>
      <c r="C127" s="383"/>
      <c r="D127" s="383"/>
      <c r="E127" s="383"/>
      <c r="F127" s="383"/>
      <c r="G127" s="383"/>
      <c r="H127" s="383"/>
      <c r="I127" s="383"/>
      <c r="J127" s="383"/>
      <c r="K127" s="383"/>
      <c r="L127" s="383"/>
      <c r="M127" s="383"/>
      <c r="N127" s="383"/>
      <c r="O127" s="383"/>
      <c r="P127" s="383"/>
      <c r="Q127" s="383"/>
      <c r="R127" s="383"/>
      <c r="S127" s="383"/>
      <c r="T127" s="383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71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</row>
    <row r="128" spans="1:58" s="2" customFormat="1" x14ac:dyDescent="0.25">
      <c r="B128" s="329" t="s">
        <v>18</v>
      </c>
      <c r="C128" s="330"/>
      <c r="D128" s="330"/>
      <c r="E128" s="330"/>
      <c r="F128" s="330"/>
      <c r="G128" s="330"/>
      <c r="H128" s="387" t="s">
        <v>11</v>
      </c>
      <c r="I128" s="387"/>
      <c r="J128" s="387"/>
      <c r="K128" s="387"/>
      <c r="L128" s="387"/>
      <c r="M128" s="389" t="s">
        <v>10</v>
      </c>
      <c r="N128" s="390"/>
      <c r="O128" s="390"/>
      <c r="P128" s="390"/>
      <c r="Q128" s="390"/>
      <c r="R128" s="390"/>
      <c r="S128" s="390"/>
      <c r="T128" s="390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71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  <c r="BA128" s="64"/>
      <c r="BB128" s="64"/>
      <c r="BC128" s="64"/>
      <c r="BD128" s="64"/>
      <c r="BE128" s="64"/>
      <c r="BF128" s="64"/>
    </row>
    <row r="129" spans="2:58" s="2" customFormat="1" ht="34.5" customHeight="1" x14ac:dyDescent="0.25">
      <c r="B129" s="327" t="e">
        <f>G10</f>
        <v>#N/A</v>
      </c>
      <c r="C129" s="328"/>
      <c r="D129" s="328"/>
      <c r="E129" s="328"/>
      <c r="F129" s="328"/>
      <c r="G129" s="328"/>
      <c r="H129" s="388"/>
      <c r="I129" s="388"/>
      <c r="J129" s="388"/>
      <c r="K129" s="388"/>
      <c r="L129" s="388"/>
      <c r="M129" s="391"/>
      <c r="N129" s="392"/>
      <c r="O129" s="392"/>
      <c r="P129" s="392"/>
      <c r="Q129" s="392"/>
      <c r="R129" s="392"/>
      <c r="S129" s="392"/>
      <c r="T129" s="392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71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</row>
    <row r="130" spans="2:58" s="2" customFormat="1" x14ac:dyDescent="0.25">
      <c r="B130" s="329" t="s">
        <v>9</v>
      </c>
      <c r="C130" s="330"/>
      <c r="D130" s="330"/>
      <c r="E130" s="330"/>
      <c r="F130" s="330"/>
      <c r="G130" s="330"/>
      <c r="H130" s="387" t="s">
        <v>11</v>
      </c>
      <c r="I130" s="387"/>
      <c r="J130" s="387"/>
      <c r="K130" s="387"/>
      <c r="L130" s="387"/>
      <c r="M130" s="389" t="s">
        <v>10</v>
      </c>
      <c r="N130" s="390"/>
      <c r="O130" s="390"/>
      <c r="P130" s="390"/>
      <c r="Q130" s="390"/>
      <c r="R130" s="390"/>
      <c r="S130" s="390"/>
      <c r="T130" s="390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71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4"/>
      <c r="BF130" s="64"/>
    </row>
    <row r="131" spans="2:58" s="2" customFormat="1" ht="34.5" customHeight="1" x14ac:dyDescent="0.25">
      <c r="B131" s="397"/>
      <c r="C131" s="398"/>
      <c r="D131" s="398"/>
      <c r="E131" s="398"/>
      <c r="F131" s="398"/>
      <c r="G131" s="398"/>
      <c r="H131" s="388"/>
      <c r="I131" s="388"/>
      <c r="J131" s="388"/>
      <c r="K131" s="388"/>
      <c r="L131" s="388"/>
      <c r="M131" s="393"/>
      <c r="N131" s="394"/>
      <c r="O131" s="394"/>
      <c r="P131" s="394"/>
      <c r="Q131" s="394"/>
      <c r="R131" s="394"/>
      <c r="S131" s="394"/>
      <c r="T131" s="39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71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</row>
    <row r="132" spans="2:58" s="2" customFormat="1" x14ac:dyDescent="0.25">
      <c r="B132" s="339" t="s">
        <v>710</v>
      </c>
      <c r="C132" s="339"/>
      <c r="D132" s="339"/>
      <c r="E132" s="339"/>
      <c r="F132" s="339"/>
      <c r="G132" s="339"/>
      <c r="H132" s="138"/>
      <c r="I132" s="320"/>
      <c r="J132" s="320"/>
      <c r="K132" s="320"/>
      <c r="L132" s="139"/>
      <c r="M132" s="320"/>
      <c r="N132" s="320"/>
      <c r="O132" s="320"/>
      <c r="P132" s="320"/>
      <c r="Q132" s="320"/>
      <c r="R132" s="320"/>
      <c r="S132" s="320"/>
      <c r="T132" s="1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71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</row>
    <row r="133" spans="2:58" s="2" customFormat="1" ht="15" customHeight="1" x14ac:dyDescent="0.25"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71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</row>
    <row r="134" spans="2:58" s="2" customFormat="1" ht="15" customHeight="1" x14ac:dyDescent="0.25"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71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</row>
    <row r="135" spans="2:58" s="2" customFormat="1" ht="15" customHeight="1" x14ac:dyDescent="0.25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71"/>
      <c r="AQ135" s="64"/>
      <c r="AR135" s="64"/>
      <c r="AS135" s="64"/>
      <c r="AT135" s="64"/>
      <c r="AU135" s="64"/>
      <c r="AV135" s="64"/>
      <c r="AW135" s="64"/>
      <c r="AX135" s="64"/>
      <c r="AY135" s="64"/>
      <c r="AZ135" s="64"/>
      <c r="BA135" s="64"/>
      <c r="BB135" s="64"/>
      <c r="BC135" s="64"/>
      <c r="BD135" s="64"/>
      <c r="BE135" s="64"/>
      <c r="BF135" s="64"/>
    </row>
    <row r="136" spans="2:58" s="2" customFormat="1" ht="15" customHeight="1" x14ac:dyDescent="0.25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71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4"/>
      <c r="BE136" s="64"/>
      <c r="BF136" s="64"/>
    </row>
    <row r="137" spans="2:58" s="2" customFormat="1" ht="15" customHeight="1" x14ac:dyDescent="0.25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71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</row>
    <row r="138" spans="2:58" s="2" customFormat="1" ht="15" customHeight="1" x14ac:dyDescent="0.25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71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4"/>
      <c r="BB138" s="64"/>
      <c r="BC138" s="64"/>
      <c r="BD138" s="64"/>
      <c r="BE138" s="64"/>
      <c r="BF138" s="64"/>
    </row>
    <row r="139" spans="2:58" s="2" customFormat="1" ht="15" customHeight="1" x14ac:dyDescent="0.25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71"/>
      <c r="AQ139" s="64"/>
      <c r="AR139" s="64"/>
      <c r="AS139" s="64"/>
      <c r="AT139" s="64"/>
      <c r="AU139" s="64"/>
      <c r="AV139" s="64"/>
      <c r="AW139" s="64"/>
      <c r="AX139" s="64"/>
      <c r="AY139" s="64"/>
      <c r="AZ139" s="64"/>
      <c r="BA139" s="64"/>
      <c r="BB139" s="64"/>
      <c r="BC139" s="64"/>
      <c r="BD139" s="64"/>
      <c r="BE139" s="64"/>
      <c r="BF139" s="64"/>
    </row>
    <row r="140" spans="2:58" s="2" customFormat="1" ht="15" customHeight="1" x14ac:dyDescent="0.25"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71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</row>
    <row r="141" spans="2:58" s="2" customFormat="1" ht="15" customHeight="1" x14ac:dyDescent="0.25"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71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</row>
    <row r="142" spans="2:58" s="2" customFormat="1" ht="15" customHeight="1" x14ac:dyDescent="0.25"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71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</row>
    <row r="143" spans="2:58" s="2" customFormat="1" ht="15" customHeight="1" x14ac:dyDescent="0.25"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71"/>
      <c r="AQ143" s="64"/>
      <c r="AR143" s="64"/>
      <c r="AS143" s="64"/>
      <c r="AT143" s="64"/>
      <c r="AU143" s="64"/>
      <c r="AV143" s="64"/>
      <c r="AW143" s="64"/>
      <c r="AX143" s="64"/>
      <c r="AY143" s="64"/>
      <c r="AZ143" s="64"/>
      <c r="BA143" s="64"/>
      <c r="BB143" s="64"/>
      <c r="BC143" s="64"/>
      <c r="BD143" s="64"/>
      <c r="BE143" s="64"/>
      <c r="BF143" s="64"/>
    </row>
    <row r="144" spans="2:58" s="2" customFormat="1" ht="15" customHeight="1" x14ac:dyDescent="0.25"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71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64"/>
      <c r="BD144" s="64"/>
      <c r="BE144" s="64"/>
      <c r="BF144" s="64"/>
    </row>
    <row r="145" spans="2:58" s="2" customFormat="1" ht="15" customHeight="1" x14ac:dyDescent="0.25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71"/>
      <c r="AQ145" s="64"/>
      <c r="AR145" s="64"/>
      <c r="AS145" s="64"/>
      <c r="AT145" s="64"/>
      <c r="AU145" s="64"/>
      <c r="AV145" s="64"/>
      <c r="AW145" s="64"/>
      <c r="AX145" s="64"/>
      <c r="AY145" s="64"/>
      <c r="AZ145" s="64"/>
      <c r="BA145" s="64"/>
      <c r="BB145" s="64"/>
      <c r="BC145" s="64"/>
      <c r="BD145" s="64"/>
      <c r="BE145" s="64"/>
      <c r="BF145" s="64"/>
    </row>
    <row r="146" spans="2:58" s="2" customFormat="1" ht="15" customHeight="1" x14ac:dyDescent="0.25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71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</row>
    <row r="147" spans="2:58" s="2" customFormat="1" ht="15" customHeight="1" x14ac:dyDescent="0.25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71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</row>
    <row r="148" spans="2:58" s="2" customFormat="1" ht="15" customHeight="1" x14ac:dyDescent="0.25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71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</row>
    <row r="149" spans="2:58" s="2" customFormat="1" ht="15" customHeight="1" x14ac:dyDescent="0.25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71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</row>
    <row r="150" spans="2:58" s="2" customFormat="1" ht="15" customHeight="1" x14ac:dyDescent="0.25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71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  <c r="BA150" s="64"/>
      <c r="BB150" s="64"/>
      <c r="BC150" s="64"/>
      <c r="BD150" s="64"/>
      <c r="BE150" s="64"/>
      <c r="BF150" s="64"/>
    </row>
    <row r="151" spans="2:58" s="2" customFormat="1" ht="15" customHeight="1" x14ac:dyDescent="0.25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71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</row>
    <row r="152" spans="2:58" s="2" customFormat="1" ht="15" customHeight="1" x14ac:dyDescent="0.25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71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</row>
    <row r="153" spans="2:58" s="2" customFormat="1" ht="15" customHeight="1" x14ac:dyDescent="0.25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71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</row>
    <row r="154" spans="2:58" s="2" customFormat="1" ht="15" customHeight="1" x14ac:dyDescent="0.25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71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</row>
    <row r="155" spans="2:58" s="2" customFormat="1" ht="15" customHeight="1" x14ac:dyDescent="0.25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71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</row>
    <row r="156" spans="2:58" s="2" customFormat="1" ht="15" customHeight="1" x14ac:dyDescent="0.25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71"/>
      <c r="AQ156" s="64"/>
      <c r="AR156" s="64"/>
      <c r="AS156" s="64"/>
      <c r="AT156" s="64"/>
      <c r="AU156" s="64"/>
      <c r="AV156" s="64"/>
      <c r="AW156" s="64"/>
      <c r="AX156" s="64"/>
      <c r="AY156" s="64"/>
      <c r="AZ156" s="64"/>
      <c r="BA156" s="64"/>
      <c r="BB156" s="64"/>
      <c r="BC156" s="64"/>
      <c r="BD156" s="64"/>
      <c r="BE156" s="64"/>
      <c r="BF156" s="64"/>
    </row>
    <row r="157" spans="2:58" s="2" customFormat="1" ht="15" customHeight="1" x14ac:dyDescent="0.25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71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64"/>
      <c r="BB157" s="64"/>
      <c r="BC157" s="64"/>
      <c r="BD157" s="64"/>
      <c r="BE157" s="64"/>
      <c r="BF157" s="64"/>
    </row>
    <row r="158" spans="2:58" s="2" customFormat="1" ht="15" customHeight="1" x14ac:dyDescent="0.25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71"/>
      <c r="AQ158" s="64"/>
      <c r="AR158" s="64"/>
      <c r="AS158" s="64"/>
      <c r="AT158" s="64"/>
      <c r="AU158" s="64"/>
      <c r="AV158" s="64"/>
      <c r="AW158" s="64"/>
      <c r="AX158" s="64"/>
      <c r="AY158" s="64"/>
      <c r="AZ158" s="64"/>
      <c r="BA158" s="64"/>
      <c r="BB158" s="64"/>
      <c r="BC158" s="64"/>
      <c r="BD158" s="64"/>
      <c r="BE158" s="64"/>
      <c r="BF158" s="64"/>
    </row>
    <row r="159" spans="2:58" s="2" customFormat="1" ht="15" customHeight="1" x14ac:dyDescent="0.25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71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</row>
    <row r="160" spans="2:58" s="2" customFormat="1" ht="15" customHeight="1" x14ac:dyDescent="0.25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71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</row>
    <row r="161" spans="2:58" s="2" customFormat="1" ht="15" customHeight="1" x14ac:dyDescent="0.25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71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</row>
  </sheetData>
  <sheetProtection algorithmName="SHA-512" hashValue="+akCv3nxOLp+1IL6vlh0beBtGyxMYEb3kMJTz5LH1MejATIEqSJA2wlbzLka8GhYRGdIx/jEtgwiaw21jrBdkg==" saltValue="natDlKkxjflJWhxzEcCWLg==" spinCount="100000" sheet="1" selectLockedCells="1"/>
  <mergeCells count="540">
    <mergeCell ref="B81:J81"/>
    <mergeCell ref="L81:T81"/>
    <mergeCell ref="B82:J82"/>
    <mergeCell ref="L82:T82"/>
    <mergeCell ref="B83:J83"/>
    <mergeCell ref="L83:T83"/>
    <mergeCell ref="C78:D78"/>
    <mergeCell ref="E78:F78"/>
    <mergeCell ref="G78:H78"/>
    <mergeCell ref="I78:J78"/>
    <mergeCell ref="K78:L78"/>
    <mergeCell ref="M78:N78"/>
    <mergeCell ref="O78:P78"/>
    <mergeCell ref="Q78:R78"/>
    <mergeCell ref="S78:T78"/>
    <mergeCell ref="C77:D77"/>
    <mergeCell ref="E77:F77"/>
    <mergeCell ref="G77:H77"/>
    <mergeCell ref="I77:J77"/>
    <mergeCell ref="K77:L77"/>
    <mergeCell ref="M77:N77"/>
    <mergeCell ref="O77:P77"/>
    <mergeCell ref="Q77:R77"/>
    <mergeCell ref="S77:T77"/>
    <mergeCell ref="C76:D76"/>
    <mergeCell ref="E76:F76"/>
    <mergeCell ref="G76:H76"/>
    <mergeCell ref="I76:J76"/>
    <mergeCell ref="K76:L76"/>
    <mergeCell ref="M76:N76"/>
    <mergeCell ref="O76:P76"/>
    <mergeCell ref="Q76:R76"/>
    <mergeCell ref="S76:T76"/>
    <mergeCell ref="C75:D75"/>
    <mergeCell ref="E75:F75"/>
    <mergeCell ref="G75:H75"/>
    <mergeCell ref="I75:J75"/>
    <mergeCell ref="K75:L75"/>
    <mergeCell ref="M75:N75"/>
    <mergeCell ref="O75:P75"/>
    <mergeCell ref="Q75:R75"/>
    <mergeCell ref="S75:T75"/>
    <mergeCell ref="C74:D74"/>
    <mergeCell ref="E74:F74"/>
    <mergeCell ref="G74:H74"/>
    <mergeCell ref="I74:J74"/>
    <mergeCell ref="K74:L74"/>
    <mergeCell ref="M74:N74"/>
    <mergeCell ref="O74:P74"/>
    <mergeCell ref="Q74:R74"/>
    <mergeCell ref="S74:T74"/>
    <mergeCell ref="C58:D58"/>
    <mergeCell ref="E58:F58"/>
    <mergeCell ref="G58:H58"/>
    <mergeCell ref="I58:J58"/>
    <mergeCell ref="K58:L58"/>
    <mergeCell ref="M58:N58"/>
    <mergeCell ref="O58:P58"/>
    <mergeCell ref="Q58:R58"/>
    <mergeCell ref="S58:T58"/>
    <mergeCell ref="C57:D57"/>
    <mergeCell ref="E57:F57"/>
    <mergeCell ref="G57:H57"/>
    <mergeCell ref="I57:J57"/>
    <mergeCell ref="K57:L57"/>
    <mergeCell ref="M57:N57"/>
    <mergeCell ref="O57:P57"/>
    <mergeCell ref="Q57:R57"/>
    <mergeCell ref="S57:T57"/>
    <mergeCell ref="C56:D56"/>
    <mergeCell ref="E56:F56"/>
    <mergeCell ref="G56:H56"/>
    <mergeCell ref="I56:J56"/>
    <mergeCell ref="K56:L56"/>
    <mergeCell ref="M56:N56"/>
    <mergeCell ref="O56:P56"/>
    <mergeCell ref="Q56:R56"/>
    <mergeCell ref="S56:T56"/>
    <mergeCell ref="C55:D55"/>
    <mergeCell ref="E55:F55"/>
    <mergeCell ref="G55:H55"/>
    <mergeCell ref="I55:J55"/>
    <mergeCell ref="K55:L55"/>
    <mergeCell ref="M55:N55"/>
    <mergeCell ref="O55:P55"/>
    <mergeCell ref="Q55:R55"/>
    <mergeCell ref="S55:T55"/>
    <mergeCell ref="C54:D54"/>
    <mergeCell ref="E54:F54"/>
    <mergeCell ref="G54:H54"/>
    <mergeCell ref="I54:J54"/>
    <mergeCell ref="K54:L54"/>
    <mergeCell ref="M54:N54"/>
    <mergeCell ref="O54:P54"/>
    <mergeCell ref="Q54:R54"/>
    <mergeCell ref="S54:T54"/>
    <mergeCell ref="I52:J52"/>
    <mergeCell ref="K52:L52"/>
    <mergeCell ref="M52:N52"/>
    <mergeCell ref="O52:P52"/>
    <mergeCell ref="Q52:R52"/>
    <mergeCell ref="S52:T52"/>
    <mergeCell ref="C53:D53"/>
    <mergeCell ref="E53:F53"/>
    <mergeCell ref="G53:H53"/>
    <mergeCell ref="I53:J53"/>
    <mergeCell ref="K53:L53"/>
    <mergeCell ref="M53:N53"/>
    <mergeCell ref="O53:P53"/>
    <mergeCell ref="Q53:R53"/>
    <mergeCell ref="S53:T53"/>
    <mergeCell ref="E4:F4"/>
    <mergeCell ref="G4:T4"/>
    <mergeCell ref="B5:S5"/>
    <mergeCell ref="C6:F6"/>
    <mergeCell ref="J6:N6"/>
    <mergeCell ref="O6:R6"/>
    <mergeCell ref="S6:T6"/>
    <mergeCell ref="B1:S1"/>
    <mergeCell ref="B2:G2"/>
    <mergeCell ref="M2:O2"/>
    <mergeCell ref="B3:G3"/>
    <mergeCell ref="B10:B12"/>
    <mergeCell ref="C10:F10"/>
    <mergeCell ref="G10:T10"/>
    <mergeCell ref="C11:F11"/>
    <mergeCell ref="G11:T11"/>
    <mergeCell ref="C12:F12"/>
    <mergeCell ref="G12:T12"/>
    <mergeCell ref="B7:T7"/>
    <mergeCell ref="C8:T8"/>
    <mergeCell ref="B9:F9"/>
    <mergeCell ref="G9:I9"/>
    <mergeCell ref="J9:T9"/>
    <mergeCell ref="M21:N21"/>
    <mergeCell ref="O21:T21"/>
    <mergeCell ref="D22:G22"/>
    <mergeCell ref="M22:N22"/>
    <mergeCell ref="O22:T22"/>
    <mergeCell ref="S13:T13"/>
    <mergeCell ref="B14:T14"/>
    <mergeCell ref="B15:B18"/>
    <mergeCell ref="C15:T15"/>
    <mergeCell ref="C16:T18"/>
    <mergeCell ref="B19:B22"/>
    <mergeCell ref="C19:T19"/>
    <mergeCell ref="D20:G20"/>
    <mergeCell ref="M20:N20"/>
    <mergeCell ref="D21:G21"/>
    <mergeCell ref="M25:T25"/>
    <mergeCell ref="D26:J26"/>
    <mergeCell ref="K26:L26"/>
    <mergeCell ref="M26:T26"/>
    <mergeCell ref="D27:J27"/>
    <mergeCell ref="K27:L27"/>
    <mergeCell ref="M27:T27"/>
    <mergeCell ref="B23:B27"/>
    <mergeCell ref="C23:T23"/>
    <mergeCell ref="D24:J24"/>
    <mergeCell ref="K24:L24"/>
    <mergeCell ref="M24:T24"/>
    <mergeCell ref="D25:J25"/>
    <mergeCell ref="K25:L25"/>
    <mergeCell ref="E32:F32"/>
    <mergeCell ref="G32:H32"/>
    <mergeCell ref="I32:J32"/>
    <mergeCell ref="K32:L32"/>
    <mergeCell ref="M32:N32"/>
    <mergeCell ref="O32:P32"/>
    <mergeCell ref="B29:T29"/>
    <mergeCell ref="B30:T30"/>
    <mergeCell ref="B31:B32"/>
    <mergeCell ref="C31:H31"/>
    <mergeCell ref="I31:N31"/>
    <mergeCell ref="O31:T31"/>
    <mergeCell ref="C32:D32"/>
    <mergeCell ref="Q32:R32"/>
    <mergeCell ref="S32:T32"/>
    <mergeCell ref="S33:T33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C33:D33"/>
    <mergeCell ref="E33:F33"/>
    <mergeCell ref="G33:H33"/>
    <mergeCell ref="I33:J33"/>
    <mergeCell ref="K33:L33"/>
    <mergeCell ref="M33:N33"/>
    <mergeCell ref="O33:P33"/>
    <mergeCell ref="Q33:R33"/>
    <mergeCell ref="O35:P35"/>
    <mergeCell ref="Q35:R35"/>
    <mergeCell ref="S35:T35"/>
    <mergeCell ref="C36:D36"/>
    <mergeCell ref="E36:F36"/>
    <mergeCell ref="G36:H36"/>
    <mergeCell ref="I36:J36"/>
    <mergeCell ref="K36:L36"/>
    <mergeCell ref="M36:N36"/>
    <mergeCell ref="O36:P36"/>
    <mergeCell ref="C35:D35"/>
    <mergeCell ref="E35:F35"/>
    <mergeCell ref="G35:H35"/>
    <mergeCell ref="I35:J35"/>
    <mergeCell ref="K35:L35"/>
    <mergeCell ref="M35:N35"/>
    <mergeCell ref="Q36:R36"/>
    <mergeCell ref="S36:T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B40:L40"/>
    <mergeCell ref="M40:T40"/>
    <mergeCell ref="B41:B42"/>
    <mergeCell ref="C41:H41"/>
    <mergeCell ref="I41:N41"/>
    <mergeCell ref="O41:T41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C45:D45"/>
    <mergeCell ref="E45:F45"/>
    <mergeCell ref="G45:H45"/>
    <mergeCell ref="I45:J45"/>
    <mergeCell ref="K45:L45"/>
    <mergeCell ref="M45:N45"/>
    <mergeCell ref="O45:P45"/>
    <mergeCell ref="Q45:R45"/>
    <mergeCell ref="S45:T45"/>
    <mergeCell ref="C46:D46"/>
    <mergeCell ref="E46:F46"/>
    <mergeCell ref="G46:H46"/>
    <mergeCell ref="I46:J46"/>
    <mergeCell ref="K46:L46"/>
    <mergeCell ref="M46:N46"/>
    <mergeCell ref="O46:P46"/>
    <mergeCell ref="Q46:R46"/>
    <mergeCell ref="S46:T46"/>
    <mergeCell ref="C47:D47"/>
    <mergeCell ref="E47:F47"/>
    <mergeCell ref="G47:H47"/>
    <mergeCell ref="I47:J47"/>
    <mergeCell ref="K47:L47"/>
    <mergeCell ref="M47:N47"/>
    <mergeCell ref="O47:P47"/>
    <mergeCell ref="Q47:R47"/>
    <mergeCell ref="S47:T47"/>
    <mergeCell ref="O48:P48"/>
    <mergeCell ref="Q48:R48"/>
    <mergeCell ref="S48:T48"/>
    <mergeCell ref="B60:T60"/>
    <mergeCell ref="B61:B62"/>
    <mergeCell ref="C61:H61"/>
    <mergeCell ref="I61:N61"/>
    <mergeCell ref="O61:T61"/>
    <mergeCell ref="C62:D62"/>
    <mergeCell ref="E62:F62"/>
    <mergeCell ref="C48:D48"/>
    <mergeCell ref="E48:F48"/>
    <mergeCell ref="G48:H48"/>
    <mergeCell ref="I48:J48"/>
    <mergeCell ref="K48:L48"/>
    <mergeCell ref="M48:N48"/>
    <mergeCell ref="B50:T50"/>
    <mergeCell ref="B51:B52"/>
    <mergeCell ref="C51:H51"/>
    <mergeCell ref="I51:N51"/>
    <mergeCell ref="O51:T51"/>
    <mergeCell ref="C52:D52"/>
    <mergeCell ref="E52:F52"/>
    <mergeCell ref="G52:H52"/>
    <mergeCell ref="S62:T62"/>
    <mergeCell ref="C63:D63"/>
    <mergeCell ref="E63:F63"/>
    <mergeCell ref="G63:H63"/>
    <mergeCell ref="I63:J63"/>
    <mergeCell ref="K63:L63"/>
    <mergeCell ref="M63:N63"/>
    <mergeCell ref="O63:P63"/>
    <mergeCell ref="Q63:R63"/>
    <mergeCell ref="S63:T63"/>
    <mergeCell ref="G62:H62"/>
    <mergeCell ref="I62:J62"/>
    <mergeCell ref="K62:L62"/>
    <mergeCell ref="M62:N62"/>
    <mergeCell ref="O62:P62"/>
    <mergeCell ref="Q62:R62"/>
    <mergeCell ref="O64:P64"/>
    <mergeCell ref="Q64:R64"/>
    <mergeCell ref="S64:T64"/>
    <mergeCell ref="C65:D65"/>
    <mergeCell ref="E65:F65"/>
    <mergeCell ref="G65:H65"/>
    <mergeCell ref="I65:J65"/>
    <mergeCell ref="K65:L65"/>
    <mergeCell ref="M65:N65"/>
    <mergeCell ref="O65:P65"/>
    <mergeCell ref="C64:D64"/>
    <mergeCell ref="E64:F64"/>
    <mergeCell ref="G64:H64"/>
    <mergeCell ref="I64:J64"/>
    <mergeCell ref="K64:L64"/>
    <mergeCell ref="M64:N64"/>
    <mergeCell ref="Q65:R65"/>
    <mergeCell ref="S65:T65"/>
    <mergeCell ref="C66:D66"/>
    <mergeCell ref="E66:F66"/>
    <mergeCell ref="G66:H66"/>
    <mergeCell ref="I66:J66"/>
    <mergeCell ref="K66:L66"/>
    <mergeCell ref="M66:N66"/>
    <mergeCell ref="O66:P66"/>
    <mergeCell ref="Q66:R66"/>
    <mergeCell ref="S66:T66"/>
    <mergeCell ref="C67:D67"/>
    <mergeCell ref="E67:F67"/>
    <mergeCell ref="G67:H67"/>
    <mergeCell ref="I67:J67"/>
    <mergeCell ref="K67:L67"/>
    <mergeCell ref="M67:N67"/>
    <mergeCell ref="O67:P67"/>
    <mergeCell ref="Q67:R67"/>
    <mergeCell ref="S67:T67"/>
    <mergeCell ref="O68:P68"/>
    <mergeCell ref="Q68:R68"/>
    <mergeCell ref="S68:T68"/>
    <mergeCell ref="C68:D68"/>
    <mergeCell ref="E68:F68"/>
    <mergeCell ref="G68:H68"/>
    <mergeCell ref="I68:J68"/>
    <mergeCell ref="K68:L68"/>
    <mergeCell ref="M68:N68"/>
    <mergeCell ref="B70:T70"/>
    <mergeCell ref="B71:B72"/>
    <mergeCell ref="C71:H71"/>
    <mergeCell ref="I71:N71"/>
    <mergeCell ref="O71:T71"/>
    <mergeCell ref="C72:D72"/>
    <mergeCell ref="E72:F72"/>
    <mergeCell ref="G72:H72"/>
    <mergeCell ref="B85:T85"/>
    <mergeCell ref="I72:J72"/>
    <mergeCell ref="K72:L72"/>
    <mergeCell ref="M72:N72"/>
    <mergeCell ref="O72:P72"/>
    <mergeCell ref="Q72:R72"/>
    <mergeCell ref="S72:T72"/>
    <mergeCell ref="C73:D73"/>
    <mergeCell ref="E73:F73"/>
    <mergeCell ref="G73:H73"/>
    <mergeCell ref="I73:J73"/>
    <mergeCell ref="K73:L73"/>
    <mergeCell ref="M73:N73"/>
    <mergeCell ref="O73:P73"/>
    <mergeCell ref="Q73:R73"/>
    <mergeCell ref="S73:T73"/>
    <mergeCell ref="C86:T86"/>
    <mergeCell ref="C87:T87"/>
    <mergeCell ref="C88:T88"/>
    <mergeCell ref="C89:T89"/>
    <mergeCell ref="B91:K91"/>
    <mergeCell ref="C92:T92"/>
    <mergeCell ref="C93:T93"/>
    <mergeCell ref="C94:T94"/>
    <mergeCell ref="C95:T95"/>
    <mergeCell ref="C96:T96"/>
    <mergeCell ref="C97:D97"/>
    <mergeCell ref="E97:F97"/>
    <mergeCell ref="G97:H97"/>
    <mergeCell ref="I97:T97"/>
    <mergeCell ref="C98:T98"/>
    <mergeCell ref="C99:T99"/>
    <mergeCell ref="C100:T100"/>
    <mergeCell ref="B101:B103"/>
    <mergeCell ref="C101:D101"/>
    <mergeCell ref="E101:F101"/>
    <mergeCell ref="G101:H101"/>
    <mergeCell ref="I101:J101"/>
    <mergeCell ref="K101:L101"/>
    <mergeCell ref="M101:N101"/>
    <mergeCell ref="O101:P101"/>
    <mergeCell ref="Q101:R101"/>
    <mergeCell ref="S101:T101"/>
    <mergeCell ref="C102:D102"/>
    <mergeCell ref="E102:F102"/>
    <mergeCell ref="G102:H102"/>
    <mergeCell ref="I102:J102"/>
    <mergeCell ref="K102:L102"/>
    <mergeCell ref="M102:N102"/>
    <mergeCell ref="O102:P102"/>
    <mergeCell ref="Q102:R102"/>
    <mergeCell ref="S102:T102"/>
    <mergeCell ref="C103:D103"/>
    <mergeCell ref="E103:F103"/>
    <mergeCell ref="G103:H103"/>
    <mergeCell ref="I103:J103"/>
    <mergeCell ref="K103:L103"/>
    <mergeCell ref="M103:N103"/>
    <mergeCell ref="O103:P103"/>
    <mergeCell ref="Q103:R103"/>
    <mergeCell ref="S103:T103"/>
    <mergeCell ref="C104:D104"/>
    <mergeCell ref="E104:F104"/>
    <mergeCell ref="G104:H104"/>
    <mergeCell ref="I104:J104"/>
    <mergeCell ref="K104:L104"/>
    <mergeCell ref="M104:N104"/>
    <mergeCell ref="O104:P104"/>
    <mergeCell ref="Q104:R104"/>
    <mergeCell ref="S104:T104"/>
    <mergeCell ref="O105:P105"/>
    <mergeCell ref="Q105:R105"/>
    <mergeCell ref="S105:T105"/>
    <mergeCell ref="C106:D106"/>
    <mergeCell ref="E106:F106"/>
    <mergeCell ref="G106:H106"/>
    <mergeCell ref="I106:J106"/>
    <mergeCell ref="K106:L106"/>
    <mergeCell ref="M106:N106"/>
    <mergeCell ref="O106:P106"/>
    <mergeCell ref="C105:D105"/>
    <mergeCell ref="E105:F105"/>
    <mergeCell ref="G105:H105"/>
    <mergeCell ref="I105:J105"/>
    <mergeCell ref="K105:L105"/>
    <mergeCell ref="M105:N105"/>
    <mergeCell ref="Q106:R106"/>
    <mergeCell ref="S106:T106"/>
    <mergeCell ref="C107:D107"/>
    <mergeCell ref="E107:F107"/>
    <mergeCell ref="G107:H107"/>
    <mergeCell ref="I107:J107"/>
    <mergeCell ref="K107:L107"/>
    <mergeCell ref="M107:N107"/>
    <mergeCell ref="O107:P107"/>
    <mergeCell ref="Q107:R107"/>
    <mergeCell ref="S107:T107"/>
    <mergeCell ref="C108:D108"/>
    <mergeCell ref="E108:F108"/>
    <mergeCell ref="G108:H108"/>
    <mergeCell ref="I108:J108"/>
    <mergeCell ref="K108:L108"/>
    <mergeCell ref="M108:N108"/>
    <mergeCell ref="O108:P108"/>
    <mergeCell ref="Q108:R108"/>
    <mergeCell ref="S108:T108"/>
    <mergeCell ref="C114:D114"/>
    <mergeCell ref="E114:H114"/>
    <mergeCell ref="I114:L114"/>
    <mergeCell ref="M114:N114"/>
    <mergeCell ref="O114:T114"/>
    <mergeCell ref="C115:H115"/>
    <mergeCell ref="I115:N115"/>
    <mergeCell ref="O115:T115"/>
    <mergeCell ref="C109:T109"/>
    <mergeCell ref="B111:F111"/>
    <mergeCell ref="H111:O111"/>
    <mergeCell ref="S111:T111"/>
    <mergeCell ref="C112:T112"/>
    <mergeCell ref="C113:T113"/>
    <mergeCell ref="C118:H118"/>
    <mergeCell ref="I118:N118"/>
    <mergeCell ref="O118:T118"/>
    <mergeCell ref="C119:H119"/>
    <mergeCell ref="I119:N119"/>
    <mergeCell ref="O119:T119"/>
    <mergeCell ref="C116:H116"/>
    <mergeCell ref="I116:N116"/>
    <mergeCell ref="O116:T116"/>
    <mergeCell ref="C117:H117"/>
    <mergeCell ref="I117:N117"/>
    <mergeCell ref="O117:T117"/>
    <mergeCell ref="B131:G131"/>
    <mergeCell ref="H131:L131"/>
    <mergeCell ref="M131:T131"/>
    <mergeCell ref="B132:G132"/>
    <mergeCell ref="I132:K132"/>
    <mergeCell ref="M132:S132"/>
    <mergeCell ref="B129:G129"/>
    <mergeCell ref="H129:L129"/>
    <mergeCell ref="M129:T129"/>
    <mergeCell ref="B130:G130"/>
    <mergeCell ref="H130:L130"/>
    <mergeCell ref="M130:T130"/>
    <mergeCell ref="C126:T126"/>
    <mergeCell ref="C127:T127"/>
    <mergeCell ref="B128:G128"/>
    <mergeCell ref="H128:L128"/>
    <mergeCell ref="M128:T128"/>
    <mergeCell ref="C120:T120"/>
    <mergeCell ref="B121:T121"/>
    <mergeCell ref="B122:T122"/>
    <mergeCell ref="C123:T123"/>
    <mergeCell ref="C124:T124"/>
    <mergeCell ref="C125:T125"/>
  </mergeCells>
  <conditionalFormatting sqref="O115:T115">
    <cfRule type="cellIs" dxfId="38" priority="43" operator="greaterThan">
      <formula>$S$104</formula>
    </cfRule>
  </conditionalFormatting>
  <conditionalFormatting sqref="O116:T116">
    <cfRule type="cellIs" dxfId="37" priority="42" operator="greaterThan">
      <formula>$S$105</formula>
    </cfRule>
  </conditionalFormatting>
  <conditionalFormatting sqref="O117:T117">
    <cfRule type="cellIs" dxfId="36" priority="41" operator="greaterThan">
      <formula>$S$106</formula>
    </cfRule>
  </conditionalFormatting>
  <conditionalFormatting sqref="O118:T118">
    <cfRule type="cellIs" dxfId="35" priority="40" operator="greaterThan">
      <formula>$S$107</formula>
    </cfRule>
  </conditionalFormatting>
  <conditionalFormatting sqref="O119:T119">
    <cfRule type="cellIs" dxfId="34" priority="39" operator="greaterThan">
      <formula>$S$108</formula>
    </cfRule>
  </conditionalFormatting>
  <conditionalFormatting sqref="C115:H115">
    <cfRule type="cellIs" dxfId="33" priority="19" operator="greaterThan">
      <formula>$G$104</formula>
    </cfRule>
    <cfRule type="cellIs" dxfId="32" priority="38" operator="greaterThan">
      <formula>$G$104</formula>
    </cfRule>
  </conditionalFormatting>
  <conditionalFormatting sqref="I115:N115">
    <cfRule type="cellIs" dxfId="31" priority="37" operator="greaterThan">
      <formula>$M$104</formula>
    </cfRule>
  </conditionalFormatting>
  <conditionalFormatting sqref="C116:H116">
    <cfRule type="cellIs" dxfId="30" priority="36" operator="greaterThan">
      <formula>$G$105</formula>
    </cfRule>
  </conditionalFormatting>
  <conditionalFormatting sqref="I116:N116">
    <cfRule type="cellIs" dxfId="29" priority="35" operator="greaterThan">
      <formula>$M$105</formula>
    </cfRule>
  </conditionalFormatting>
  <conditionalFormatting sqref="C117:H117">
    <cfRule type="cellIs" dxfId="28" priority="34" operator="greaterThan">
      <formula>$G$106</formula>
    </cfRule>
  </conditionalFormatting>
  <conditionalFormatting sqref="I117:N117">
    <cfRule type="cellIs" dxfId="27" priority="33" operator="greaterThan">
      <formula>$M$106</formula>
    </cfRule>
  </conditionalFormatting>
  <conditionalFormatting sqref="C118:H118">
    <cfRule type="cellIs" dxfId="26" priority="31" operator="greaterThan">
      <formula>$G$107</formula>
    </cfRule>
  </conditionalFormatting>
  <conditionalFormatting sqref="I118:N118">
    <cfRule type="cellIs" dxfId="25" priority="32" operator="greaterThan">
      <formula>$M$107</formula>
    </cfRule>
  </conditionalFormatting>
  <conditionalFormatting sqref="C43:H43 K43:T43 C45:H48 G44:H44 K45:T48 M44:T44">
    <cfRule type="cellIs" dxfId="24" priority="30" operator="lessThan">
      <formula>0</formula>
    </cfRule>
  </conditionalFormatting>
  <conditionalFormatting sqref="K21:L22">
    <cfRule type="containsBlanks" priority="24" stopIfTrue="1">
      <formula>LEN(TRIM(K21))=0</formula>
    </cfRule>
    <cfRule type="cellIs" dxfId="23" priority="25" operator="greaterThan">
      <formula>I21</formula>
    </cfRule>
    <cfRule type="cellIs" dxfId="22" priority="26" operator="equal">
      <formula>I21</formula>
    </cfRule>
    <cfRule type="cellIs" dxfId="21" priority="27" operator="lessThan">
      <formula>I21</formula>
    </cfRule>
  </conditionalFormatting>
  <conditionalFormatting sqref="C104:T108">
    <cfRule type="cellIs" dxfId="20" priority="23" operator="lessThan">
      <formula>0</formula>
    </cfRule>
  </conditionalFormatting>
  <conditionalFormatting sqref="G104:H108">
    <cfRule type="containsText" dxfId="19" priority="22" operator="containsText" text="chyba">
      <formula>NOT(ISERROR(SEARCH("chyba",G104)))</formula>
    </cfRule>
  </conditionalFormatting>
  <conditionalFormatting sqref="M104:N107">
    <cfRule type="containsText" dxfId="18" priority="21" operator="containsText" text="chyba">
      <formula>NOT(ISERROR(SEARCH("chyba",M104)))</formula>
    </cfRule>
  </conditionalFormatting>
  <conditionalFormatting sqref="S104:T108">
    <cfRule type="containsText" dxfId="17" priority="20" operator="containsText" text="chyba">
      <formula>NOT(ISERROR(SEARCH("chyba",S104)))</formula>
    </cfRule>
  </conditionalFormatting>
  <conditionalFormatting sqref="G9">
    <cfRule type="containsText" dxfId="16" priority="16" operator="containsText" text="ZSF">
      <formula>NOT(ISERROR(SEARCH("ZSF",G9)))</formula>
    </cfRule>
    <cfRule type="containsText" dxfId="15" priority="17" operator="containsText" text="ZF">
      <formula>NOT(ISERROR(SEARCH("ZF",G9)))</formula>
    </cfRule>
  </conditionalFormatting>
  <conditionalFormatting sqref="G9:I9">
    <cfRule type="containsText" dxfId="14" priority="10" operator="containsText" text="EF">
      <formula>NOT(ISERROR(SEARCH("EF",G9)))</formula>
    </cfRule>
    <cfRule type="containsText" dxfId="13" priority="11" operator="containsText" text="FF">
      <formula>NOT(ISERROR(SEARCH("FF",G9)))</formula>
    </cfRule>
    <cfRule type="containsText" dxfId="12" priority="12" operator="containsText" text="FROV">
      <formula>NOT(ISERROR(SEARCH("FROV",G9)))</formula>
    </cfRule>
    <cfRule type="containsText" dxfId="11" priority="13" operator="containsText" text="PF">
      <formula>NOT(ISERROR(SEARCH("PF",G9)))</formula>
    </cfRule>
    <cfRule type="containsText" dxfId="10" priority="14" operator="containsText" text="PrF">
      <formula>NOT(ISERROR(SEARCH("PrF",G9)))</formula>
    </cfRule>
    <cfRule type="containsText" dxfId="9" priority="15" operator="containsText" text="TF">
      <formula>NOT(ISERROR(SEARCH("TF",G9)))</formula>
    </cfRule>
  </conditionalFormatting>
  <conditionalFormatting sqref="C74:D74">
    <cfRule type="cellIs" dxfId="8" priority="7" operator="equal">
      <formula>0</formula>
    </cfRule>
    <cfRule type="cellIs" dxfId="7" priority="8" operator="greaterThan">
      <formula>0</formula>
    </cfRule>
    <cfRule type="cellIs" dxfId="6" priority="9" operator="lessThan">
      <formula>0</formula>
    </cfRule>
  </conditionalFormatting>
  <conditionalFormatting sqref="O76:R77 O74:R74 I76:L77 I74:L74 C76:F77 E74:F74">
    <cfRule type="cellIs" dxfId="5" priority="4" operator="equal">
      <formula>0</formula>
    </cfRule>
    <cfRule type="cellIs" dxfId="4" priority="5" operator="greaterThan">
      <formula>0</formula>
    </cfRule>
    <cfRule type="cellIs" dxfId="3" priority="6" operator="lessThan">
      <formula>0</formula>
    </cfRule>
  </conditionalFormatting>
  <conditionalFormatting sqref="K81">
    <cfRule type="cellIs" dxfId="2" priority="3" operator="lessThan">
      <formula>0</formula>
    </cfRule>
  </conditionalFormatting>
  <conditionalFormatting sqref="K82:K83">
    <cfRule type="cellIs" dxfId="1" priority="2" operator="greaterThan">
      <formula>0</formula>
    </cfRule>
  </conditionalFormatting>
  <conditionalFormatting sqref="K83">
    <cfRule type="cellIs" dxfId="0" priority="1" operator="equal">
      <formula>0</formula>
    </cfRule>
  </conditionalFormatting>
  <printOptions horizontalCentered="1"/>
  <pageMargins left="0.11811023622047245" right="0.11811023622047245" top="0.74803149606299213" bottom="0.35433070866141736" header="0.31496062992125984" footer="0.31496062992125984"/>
  <pageSetup paperSize="9" scale="63" fitToHeight="0" orientation="portrait" r:id="rId1"/>
  <headerFooter>
    <oddHeader>&amp;L&amp;G&amp;R Zpráva o plnění stanovených cílů a čerpání rozpočtu dílčího projektu 
&amp;K02-04909 Zahraniční mobility studentů JU - Institucionálního plánu 2019-2020&amp;K01+036 
Jihočeské univerzity v Českých Budějovicích</oddHeader>
    <oddFooter>&amp;L&amp;K01+047© 2019 ÚSR JU&amp;R&amp;K01+047&amp;P</oddFooter>
    <firstHeader>&amp;L&amp;G&amp;RInstitucionální plán 2016-2018 
&amp;K01+047Jihočeské univerzity v Českých Budějovicích</firstHeader>
    <firstFooter>&amp;L&amp;K01+049© 2015 ÚR JU&amp;R&amp;K01+049&amp;P</firstFooter>
  </headerFooter>
  <rowBreaks count="1" manualBreakCount="1">
    <brk id="84" max="20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ZDROJ'!$AL$3:$AL$5</xm:f>
          </x14:formula1>
          <xm:sqref>C6</xm:sqref>
        </x14:dataValidation>
        <x14:dataValidation type="list" allowBlank="1" showInputMessage="1" showErrorMessage="1">
          <x14:formula1>
            <xm:f>'DATA ZDROJ MOB'!$E$4:$E$11</xm:f>
          </x14:formula1>
          <xm:sqref>G9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9.9978637043366805E-2"/>
  </sheetPr>
  <dimension ref="A1:AO57"/>
  <sheetViews>
    <sheetView workbookViewId="0">
      <pane xSplit="9" ySplit="2" topLeftCell="Q3" activePane="bottomRight" state="frozen"/>
      <selection pane="topRight" activeCell="J1" sqref="J1"/>
      <selection pane="bottomLeft" activeCell="A3" sqref="A3"/>
      <selection pane="bottomRight" activeCell="B1" sqref="B1:AO1048576"/>
    </sheetView>
  </sheetViews>
  <sheetFormatPr defaultColWidth="6.7109375" defaultRowHeight="14.25" customHeight="1" x14ac:dyDescent="0.2"/>
  <cols>
    <col min="1" max="1" width="6.7109375" style="59" customWidth="1"/>
    <col min="2" max="9" width="5" style="59" hidden="1" customWidth="1"/>
    <col min="10" max="24" width="10.140625" style="59" hidden="1" customWidth="1"/>
    <col min="25" max="25" width="3.5703125" style="59" hidden="1" customWidth="1"/>
    <col min="26" max="27" width="14.28515625" style="59" hidden="1" customWidth="1"/>
    <col min="28" max="32" width="6.42578125" style="59" hidden="1" customWidth="1"/>
    <col min="33" max="41" width="6.7109375" style="59" hidden="1" customWidth="1"/>
    <col min="42" max="42" width="6.7109375" style="59" customWidth="1"/>
    <col min="43" max="47" width="6.7109375" style="59"/>
    <col min="48" max="48" width="7" style="59" bestFit="1" customWidth="1"/>
    <col min="49" max="16384" width="6.7109375" style="59"/>
  </cols>
  <sheetData>
    <row r="1" spans="1:41" ht="14.25" customHeight="1" x14ac:dyDescent="0.2">
      <c r="B1" s="133">
        <v>1</v>
      </c>
      <c r="C1" s="133">
        <v>2</v>
      </c>
      <c r="D1" s="133">
        <v>3</v>
      </c>
      <c r="E1" s="133">
        <v>4</v>
      </c>
      <c r="F1" s="133">
        <v>5</v>
      </c>
      <c r="G1" s="133">
        <v>6</v>
      </c>
      <c r="H1" s="133">
        <v>7</v>
      </c>
      <c r="I1" s="133">
        <v>8</v>
      </c>
      <c r="J1" s="133">
        <v>9</v>
      </c>
      <c r="K1" s="133">
        <v>10</v>
      </c>
      <c r="L1" s="133">
        <v>11</v>
      </c>
      <c r="M1" s="133">
        <v>12</v>
      </c>
      <c r="N1" s="133">
        <v>13</v>
      </c>
      <c r="O1" s="133">
        <v>14</v>
      </c>
      <c r="P1" s="133">
        <v>15</v>
      </c>
      <c r="Q1" s="133">
        <v>16</v>
      </c>
      <c r="R1" s="133">
        <v>17</v>
      </c>
      <c r="S1" s="133">
        <v>18</v>
      </c>
      <c r="T1" s="133">
        <v>19</v>
      </c>
      <c r="U1" s="133">
        <v>20</v>
      </c>
      <c r="V1" s="133">
        <v>21</v>
      </c>
      <c r="W1" s="133">
        <v>22</v>
      </c>
      <c r="X1" s="133">
        <v>23</v>
      </c>
      <c r="Y1" s="133">
        <v>24</v>
      </c>
      <c r="Z1" s="133">
        <v>25</v>
      </c>
      <c r="AA1" s="133">
        <v>26</v>
      </c>
      <c r="AB1" s="133">
        <v>27</v>
      </c>
      <c r="AC1" s="133">
        <v>28</v>
      </c>
      <c r="AD1" s="133">
        <v>29</v>
      </c>
      <c r="AE1" s="133">
        <v>30</v>
      </c>
      <c r="AF1" s="133">
        <v>31</v>
      </c>
    </row>
    <row r="2" spans="1:41" ht="39" customHeight="1" x14ac:dyDescent="0.25">
      <c r="A2" s="64"/>
      <c r="B2" s="96" t="s">
        <v>247</v>
      </c>
      <c r="C2" s="96" t="s">
        <v>248</v>
      </c>
      <c r="D2" s="96" t="s">
        <v>248</v>
      </c>
      <c r="E2" s="96" t="s">
        <v>249</v>
      </c>
      <c r="F2" s="97" t="s">
        <v>250</v>
      </c>
      <c r="G2" s="97" t="s">
        <v>246</v>
      </c>
      <c r="H2" s="97" t="s">
        <v>59</v>
      </c>
      <c r="I2" s="97" t="s">
        <v>251</v>
      </c>
      <c r="J2" s="98" t="s">
        <v>349</v>
      </c>
      <c r="K2" s="98" t="s">
        <v>350</v>
      </c>
      <c r="L2" s="98" t="s">
        <v>351</v>
      </c>
      <c r="M2" s="98" t="s">
        <v>352</v>
      </c>
      <c r="N2" s="99" t="s">
        <v>353</v>
      </c>
      <c r="O2" s="100" t="s">
        <v>354</v>
      </c>
      <c r="P2" s="100" t="s">
        <v>355</v>
      </c>
      <c r="Q2" s="100" t="s">
        <v>356</v>
      </c>
      <c r="R2" s="100" t="s">
        <v>357</v>
      </c>
      <c r="S2" s="101" t="s">
        <v>358</v>
      </c>
      <c r="T2" s="102" t="s">
        <v>359</v>
      </c>
      <c r="U2" s="102" t="s">
        <v>360</v>
      </c>
      <c r="V2" s="102" t="s">
        <v>361</v>
      </c>
      <c r="W2" s="102" t="s">
        <v>362</v>
      </c>
      <c r="X2" s="103" t="s">
        <v>363</v>
      </c>
      <c r="Y2" s="66"/>
      <c r="Z2" s="69" t="s">
        <v>76</v>
      </c>
      <c r="AA2" s="69" t="s">
        <v>446</v>
      </c>
      <c r="AB2" s="69" t="s">
        <v>408</v>
      </c>
      <c r="AC2" s="69" t="s">
        <v>368</v>
      </c>
      <c r="AD2" s="69" t="s">
        <v>369</v>
      </c>
      <c r="AE2" s="69" t="s">
        <v>370</v>
      </c>
      <c r="AF2" s="69" t="s">
        <v>371</v>
      </c>
      <c r="AG2" s="64"/>
      <c r="AH2" s="64"/>
      <c r="AI2" s="64"/>
      <c r="AJ2" s="64"/>
      <c r="AK2" s="64"/>
      <c r="AL2" s="64"/>
      <c r="AM2" s="64"/>
      <c r="AN2" s="64"/>
      <c r="AO2" s="64"/>
    </row>
    <row r="3" spans="1:41" ht="14.25" customHeight="1" x14ac:dyDescent="0.25">
      <c r="A3" s="64"/>
      <c r="B3" s="114" t="s">
        <v>42</v>
      </c>
      <c r="C3" s="73" t="s">
        <v>65</v>
      </c>
      <c r="D3" s="73" t="s">
        <v>39</v>
      </c>
      <c r="E3" s="73" t="s">
        <v>252</v>
      </c>
      <c r="F3" s="73" t="s">
        <v>253</v>
      </c>
      <c r="G3" s="73" t="s">
        <v>80</v>
      </c>
      <c r="H3" s="73" t="s">
        <v>71</v>
      </c>
      <c r="I3" s="73" t="s">
        <v>254</v>
      </c>
      <c r="J3" s="104">
        <v>250175</v>
      </c>
      <c r="K3" s="105">
        <v>135000</v>
      </c>
      <c r="L3" s="105">
        <v>300000</v>
      </c>
      <c r="M3" s="104">
        <f t="shared" ref="M3:M19" si="0">SUM(K3:L3)</f>
        <v>435000</v>
      </c>
      <c r="N3" s="106">
        <f t="shared" ref="N3:N38" si="1">SUM(J3,M3)</f>
        <v>685175</v>
      </c>
      <c r="O3" s="107">
        <v>51175</v>
      </c>
      <c r="P3" s="105">
        <v>220000</v>
      </c>
      <c r="Q3" s="105">
        <v>500000</v>
      </c>
      <c r="R3" s="107">
        <f t="shared" ref="R3:R25" si="2">SUM(P3:Q3)</f>
        <v>720000</v>
      </c>
      <c r="S3" s="108">
        <f t="shared" ref="S3:S25" si="3">SUM(O3,R3)</f>
        <v>771175</v>
      </c>
      <c r="T3" s="109">
        <f t="shared" ref="T3:X18" si="4">SUM(J3,O3)</f>
        <v>301350</v>
      </c>
      <c r="U3" s="105">
        <f t="shared" si="4"/>
        <v>355000</v>
      </c>
      <c r="V3" s="105">
        <f t="shared" si="4"/>
        <v>800000</v>
      </c>
      <c r="W3" s="109">
        <f t="shared" si="4"/>
        <v>1155000</v>
      </c>
      <c r="X3" s="110">
        <f t="shared" si="4"/>
        <v>1456350</v>
      </c>
      <c r="Y3" s="67"/>
      <c r="Z3" s="70" t="s">
        <v>617</v>
      </c>
      <c r="AA3" s="70" t="s">
        <v>461</v>
      </c>
      <c r="AB3" s="117" t="s">
        <v>372</v>
      </c>
      <c r="AC3" s="117" t="s">
        <v>105</v>
      </c>
      <c r="AD3" s="70" t="s">
        <v>108</v>
      </c>
      <c r="AE3" s="70"/>
      <c r="AF3" s="70"/>
      <c r="AG3" s="64"/>
      <c r="AH3" s="64"/>
      <c r="AI3" s="65" t="s">
        <v>65</v>
      </c>
      <c r="AJ3" s="65" t="s">
        <v>243</v>
      </c>
      <c r="AK3" s="64">
        <v>2019</v>
      </c>
      <c r="AL3" s="64" t="s">
        <v>237</v>
      </c>
      <c r="AM3" s="64" t="s">
        <v>240</v>
      </c>
      <c r="AN3" s="64">
        <v>2019</v>
      </c>
      <c r="AO3" s="68"/>
    </row>
    <row r="4" spans="1:41" ht="14.25" customHeight="1" x14ac:dyDescent="0.25">
      <c r="A4" s="64"/>
      <c r="B4" s="114" t="s">
        <v>43</v>
      </c>
      <c r="C4" s="73" t="s">
        <v>65</v>
      </c>
      <c r="D4" s="73" t="s">
        <v>39</v>
      </c>
      <c r="E4" s="73" t="s">
        <v>37</v>
      </c>
      <c r="F4" s="73" t="s">
        <v>255</v>
      </c>
      <c r="G4" s="73" t="s">
        <v>256</v>
      </c>
      <c r="H4" s="73" t="s">
        <v>257</v>
      </c>
      <c r="I4" s="73">
        <v>4853</v>
      </c>
      <c r="J4" s="104">
        <v>0</v>
      </c>
      <c r="K4" s="105">
        <v>126000</v>
      </c>
      <c r="L4" s="105">
        <v>30000</v>
      </c>
      <c r="M4" s="104">
        <f t="shared" si="0"/>
        <v>156000</v>
      </c>
      <c r="N4" s="106">
        <f t="shared" si="1"/>
        <v>156000</v>
      </c>
      <c r="O4" s="107">
        <v>0</v>
      </c>
      <c r="P4" s="105">
        <v>126000</v>
      </c>
      <c r="Q4" s="105">
        <v>30000</v>
      </c>
      <c r="R4" s="107">
        <f t="shared" si="2"/>
        <v>156000</v>
      </c>
      <c r="S4" s="108">
        <f t="shared" si="3"/>
        <v>156000</v>
      </c>
      <c r="T4" s="109">
        <f t="shared" si="4"/>
        <v>0</v>
      </c>
      <c r="U4" s="105">
        <f t="shared" si="4"/>
        <v>252000</v>
      </c>
      <c r="V4" s="105">
        <f t="shared" si="4"/>
        <v>60000</v>
      </c>
      <c r="W4" s="109">
        <f t="shared" si="4"/>
        <v>312000</v>
      </c>
      <c r="X4" s="110">
        <f t="shared" si="4"/>
        <v>312000</v>
      </c>
      <c r="Y4" s="67"/>
      <c r="Z4" s="70" t="s">
        <v>618</v>
      </c>
      <c r="AA4" s="70" t="s">
        <v>466</v>
      </c>
      <c r="AB4" s="118" t="s">
        <v>373</v>
      </c>
      <c r="AC4" s="118" t="s">
        <v>169</v>
      </c>
      <c r="AD4" s="70"/>
      <c r="AE4" s="70"/>
      <c r="AF4" s="70"/>
      <c r="AG4" s="64"/>
      <c r="AH4" s="64"/>
      <c r="AI4" s="65" t="s">
        <v>66</v>
      </c>
      <c r="AJ4" s="65" t="s">
        <v>244</v>
      </c>
      <c r="AK4" s="64">
        <v>2020</v>
      </c>
      <c r="AL4" s="64" t="s">
        <v>238</v>
      </c>
      <c r="AM4" s="64" t="s">
        <v>241</v>
      </c>
      <c r="AN4" s="64">
        <v>2019</v>
      </c>
      <c r="AO4" s="68"/>
    </row>
    <row r="5" spans="1:41" ht="14.25" customHeight="1" x14ac:dyDescent="0.25">
      <c r="A5" s="64"/>
      <c r="B5" s="114" t="s">
        <v>44</v>
      </c>
      <c r="C5" s="73" t="s">
        <v>65</v>
      </c>
      <c r="D5" s="73" t="s">
        <v>39</v>
      </c>
      <c r="E5" s="73" t="s">
        <v>38</v>
      </c>
      <c r="F5" s="73" t="s">
        <v>258</v>
      </c>
      <c r="G5" s="73" t="s">
        <v>68</v>
      </c>
      <c r="H5" s="73" t="s">
        <v>83</v>
      </c>
      <c r="I5" s="73" t="s">
        <v>84</v>
      </c>
      <c r="J5" s="104">
        <v>0</v>
      </c>
      <c r="K5" s="105">
        <v>286000</v>
      </c>
      <c r="L5" s="105">
        <v>170000</v>
      </c>
      <c r="M5" s="104">
        <f t="shared" si="0"/>
        <v>456000</v>
      </c>
      <c r="N5" s="106">
        <f t="shared" si="1"/>
        <v>456000</v>
      </c>
      <c r="O5" s="107">
        <v>150000</v>
      </c>
      <c r="P5" s="105">
        <v>286000</v>
      </c>
      <c r="Q5" s="105">
        <v>170000</v>
      </c>
      <c r="R5" s="107">
        <f t="shared" si="2"/>
        <v>456000</v>
      </c>
      <c r="S5" s="108">
        <f t="shared" si="3"/>
        <v>606000</v>
      </c>
      <c r="T5" s="109">
        <f t="shared" si="4"/>
        <v>150000</v>
      </c>
      <c r="U5" s="105">
        <f t="shared" si="4"/>
        <v>572000</v>
      </c>
      <c r="V5" s="105">
        <f t="shared" si="4"/>
        <v>340000</v>
      </c>
      <c r="W5" s="109">
        <f t="shared" si="4"/>
        <v>912000</v>
      </c>
      <c r="X5" s="110">
        <f t="shared" si="4"/>
        <v>1062000</v>
      </c>
      <c r="Y5" s="67"/>
      <c r="Z5" s="70" t="s">
        <v>619</v>
      </c>
      <c r="AA5" s="70" t="s">
        <v>469</v>
      </c>
      <c r="AB5" s="118" t="s">
        <v>373</v>
      </c>
      <c r="AC5" s="118" t="s">
        <v>169</v>
      </c>
      <c r="AD5" s="70"/>
      <c r="AE5" s="70"/>
      <c r="AF5" s="70"/>
      <c r="AG5" s="64"/>
      <c r="AH5" s="64"/>
      <c r="AI5" s="65"/>
      <c r="AJ5" s="65"/>
      <c r="AK5" s="64"/>
      <c r="AL5" s="64" t="s">
        <v>239</v>
      </c>
      <c r="AM5" s="64" t="s">
        <v>721</v>
      </c>
      <c r="AN5" s="64">
        <v>2020</v>
      </c>
      <c r="AO5" s="68"/>
    </row>
    <row r="6" spans="1:41" ht="14.25" customHeight="1" x14ac:dyDescent="0.25">
      <c r="A6" s="64"/>
      <c r="B6" s="114" t="s">
        <v>45</v>
      </c>
      <c r="C6" s="73" t="s">
        <v>65</v>
      </c>
      <c r="D6" s="73" t="s">
        <v>39</v>
      </c>
      <c r="E6" s="73" t="s">
        <v>52</v>
      </c>
      <c r="F6" s="73" t="s">
        <v>259</v>
      </c>
      <c r="G6" s="73" t="s">
        <v>260</v>
      </c>
      <c r="H6" s="73" t="s">
        <v>261</v>
      </c>
      <c r="I6" s="73">
        <v>3025</v>
      </c>
      <c r="J6" s="104">
        <v>0</v>
      </c>
      <c r="K6" s="105">
        <v>126000</v>
      </c>
      <c r="L6" s="105">
        <v>60000</v>
      </c>
      <c r="M6" s="104">
        <f t="shared" si="0"/>
        <v>186000</v>
      </c>
      <c r="N6" s="106">
        <f t="shared" si="1"/>
        <v>186000</v>
      </c>
      <c r="O6" s="107">
        <v>0</v>
      </c>
      <c r="P6" s="105">
        <v>126000</v>
      </c>
      <c r="Q6" s="105">
        <v>60000</v>
      </c>
      <c r="R6" s="107">
        <f t="shared" si="2"/>
        <v>186000</v>
      </c>
      <c r="S6" s="108">
        <f t="shared" si="3"/>
        <v>186000</v>
      </c>
      <c r="T6" s="109">
        <f t="shared" si="4"/>
        <v>0</v>
      </c>
      <c r="U6" s="105">
        <f t="shared" si="4"/>
        <v>252000</v>
      </c>
      <c r="V6" s="105">
        <f t="shared" si="4"/>
        <v>120000</v>
      </c>
      <c r="W6" s="109">
        <f t="shared" si="4"/>
        <v>372000</v>
      </c>
      <c r="X6" s="110">
        <f t="shared" si="4"/>
        <v>372000</v>
      </c>
      <c r="Y6" s="67"/>
      <c r="Z6" s="70" t="s">
        <v>620</v>
      </c>
      <c r="AA6" s="70" t="s">
        <v>472</v>
      </c>
      <c r="AB6" s="118" t="s">
        <v>373</v>
      </c>
      <c r="AC6" s="118" t="s">
        <v>169</v>
      </c>
      <c r="AD6" s="70"/>
      <c r="AE6" s="70"/>
      <c r="AF6" s="70"/>
      <c r="AG6" s="64"/>
      <c r="AH6" s="64"/>
      <c r="AI6" s="65"/>
      <c r="AJ6" s="65"/>
      <c r="AK6" s="64"/>
      <c r="AL6" s="64"/>
      <c r="AM6" s="64"/>
      <c r="AN6" s="64"/>
      <c r="AO6" s="68"/>
    </row>
    <row r="7" spans="1:41" ht="14.25" customHeight="1" x14ac:dyDescent="0.25">
      <c r="A7" s="64"/>
      <c r="B7" s="114" t="s">
        <v>46</v>
      </c>
      <c r="C7" s="73" t="s">
        <v>65</v>
      </c>
      <c r="D7" s="73" t="s">
        <v>39</v>
      </c>
      <c r="E7" s="73" t="s">
        <v>54</v>
      </c>
      <c r="F7" s="73" t="s">
        <v>262</v>
      </c>
      <c r="G7" s="73" t="s">
        <v>263</v>
      </c>
      <c r="H7" s="73" t="s">
        <v>264</v>
      </c>
      <c r="I7" s="73">
        <v>3546</v>
      </c>
      <c r="J7" s="104">
        <v>0</v>
      </c>
      <c r="K7" s="105">
        <v>603000</v>
      </c>
      <c r="L7" s="105">
        <v>0</v>
      </c>
      <c r="M7" s="104">
        <f t="shared" si="0"/>
        <v>603000</v>
      </c>
      <c r="N7" s="106">
        <f t="shared" si="1"/>
        <v>603000</v>
      </c>
      <c r="O7" s="107">
        <v>0</v>
      </c>
      <c r="P7" s="105">
        <v>322000</v>
      </c>
      <c r="Q7" s="105">
        <v>0</v>
      </c>
      <c r="R7" s="107">
        <f t="shared" si="2"/>
        <v>322000</v>
      </c>
      <c r="S7" s="108">
        <f t="shared" si="3"/>
        <v>322000</v>
      </c>
      <c r="T7" s="109">
        <f t="shared" si="4"/>
        <v>0</v>
      </c>
      <c r="U7" s="105">
        <f t="shared" si="4"/>
        <v>925000</v>
      </c>
      <c r="V7" s="105">
        <f t="shared" si="4"/>
        <v>0</v>
      </c>
      <c r="W7" s="109">
        <f t="shared" si="4"/>
        <v>925000</v>
      </c>
      <c r="X7" s="110">
        <f t="shared" si="4"/>
        <v>925000</v>
      </c>
      <c r="Y7" s="67"/>
      <c r="Z7" s="70" t="s">
        <v>621</v>
      </c>
      <c r="AA7" s="70" t="s">
        <v>477</v>
      </c>
      <c r="AB7" s="118" t="s">
        <v>374</v>
      </c>
      <c r="AC7" s="118" t="s">
        <v>169</v>
      </c>
      <c r="AD7" s="118" t="s">
        <v>92</v>
      </c>
      <c r="AE7" s="118"/>
      <c r="AF7" s="118"/>
      <c r="AG7" s="64"/>
      <c r="AH7" s="64"/>
      <c r="AI7" s="65"/>
      <c r="AJ7" s="65"/>
      <c r="AK7" s="64"/>
      <c r="AL7" s="64"/>
      <c r="AM7" s="64"/>
      <c r="AN7" s="64"/>
      <c r="AO7" s="68"/>
    </row>
    <row r="8" spans="1:41" ht="14.25" customHeight="1" x14ac:dyDescent="0.25">
      <c r="A8" s="64"/>
      <c r="B8" s="114" t="s">
        <v>47</v>
      </c>
      <c r="C8" s="73" t="s">
        <v>65</v>
      </c>
      <c r="D8" s="73" t="s">
        <v>39</v>
      </c>
      <c r="E8" s="73" t="s">
        <v>56</v>
      </c>
      <c r="F8" s="73" t="s">
        <v>265</v>
      </c>
      <c r="G8" s="73" t="s">
        <v>266</v>
      </c>
      <c r="H8" s="73" t="s">
        <v>267</v>
      </c>
      <c r="I8" s="73">
        <v>7505</v>
      </c>
      <c r="J8" s="104">
        <v>0</v>
      </c>
      <c r="K8" s="105">
        <v>161000</v>
      </c>
      <c r="L8" s="105">
        <v>130000</v>
      </c>
      <c r="M8" s="104">
        <f t="shared" si="0"/>
        <v>291000</v>
      </c>
      <c r="N8" s="106">
        <f t="shared" si="1"/>
        <v>291000</v>
      </c>
      <c r="O8" s="107">
        <v>0</v>
      </c>
      <c r="P8" s="105">
        <v>161000</v>
      </c>
      <c r="Q8" s="105">
        <v>63000</v>
      </c>
      <c r="R8" s="107">
        <f t="shared" si="2"/>
        <v>224000</v>
      </c>
      <c r="S8" s="108">
        <f t="shared" si="3"/>
        <v>224000</v>
      </c>
      <c r="T8" s="109">
        <f t="shared" si="4"/>
        <v>0</v>
      </c>
      <c r="U8" s="105">
        <f t="shared" si="4"/>
        <v>322000</v>
      </c>
      <c r="V8" s="105">
        <f t="shared" si="4"/>
        <v>193000</v>
      </c>
      <c r="W8" s="109">
        <f t="shared" si="4"/>
        <v>515000</v>
      </c>
      <c r="X8" s="110">
        <f t="shared" si="4"/>
        <v>515000</v>
      </c>
      <c r="Y8" s="67"/>
      <c r="Z8" s="70" t="s">
        <v>622</v>
      </c>
      <c r="AA8" s="70" t="s">
        <v>480</v>
      </c>
      <c r="AB8" s="118" t="s">
        <v>373</v>
      </c>
      <c r="AC8" s="118" t="s">
        <v>169</v>
      </c>
      <c r="AD8" s="118"/>
      <c r="AE8" s="118"/>
      <c r="AF8" s="118"/>
      <c r="AG8" s="64"/>
      <c r="AH8" s="64"/>
      <c r="AI8" s="65"/>
      <c r="AJ8" s="65"/>
      <c r="AK8" s="64"/>
      <c r="AL8" s="64"/>
      <c r="AM8" s="64"/>
      <c r="AN8" s="64"/>
      <c r="AO8" s="68"/>
    </row>
    <row r="9" spans="1:41" ht="14.25" customHeight="1" x14ac:dyDescent="0.25">
      <c r="A9" s="64"/>
      <c r="B9" s="114" t="s">
        <v>48</v>
      </c>
      <c r="C9" s="73" t="s">
        <v>65</v>
      </c>
      <c r="D9" s="73" t="s">
        <v>268</v>
      </c>
      <c r="E9" s="73" t="s">
        <v>252</v>
      </c>
      <c r="F9" s="73" t="s">
        <v>269</v>
      </c>
      <c r="G9" s="73" t="s">
        <v>270</v>
      </c>
      <c r="H9" s="73" t="s">
        <v>271</v>
      </c>
      <c r="I9" s="73">
        <v>605531606</v>
      </c>
      <c r="J9" s="104">
        <v>0</v>
      </c>
      <c r="K9" s="105">
        <v>450000</v>
      </c>
      <c r="L9" s="105">
        <v>750000</v>
      </c>
      <c r="M9" s="104">
        <f t="shared" si="0"/>
        <v>1200000</v>
      </c>
      <c r="N9" s="106">
        <f t="shared" si="1"/>
        <v>1200000</v>
      </c>
      <c r="O9" s="107">
        <v>0</v>
      </c>
      <c r="P9" s="105">
        <v>450000</v>
      </c>
      <c r="Q9" s="105">
        <v>1170000</v>
      </c>
      <c r="R9" s="107">
        <f t="shared" si="2"/>
        <v>1620000</v>
      </c>
      <c r="S9" s="108">
        <f t="shared" si="3"/>
        <v>1620000</v>
      </c>
      <c r="T9" s="109">
        <f t="shared" si="4"/>
        <v>0</v>
      </c>
      <c r="U9" s="105">
        <f t="shared" si="4"/>
        <v>900000</v>
      </c>
      <c r="V9" s="105">
        <f t="shared" si="4"/>
        <v>1920000</v>
      </c>
      <c r="W9" s="109">
        <f t="shared" si="4"/>
        <v>2820000</v>
      </c>
      <c r="X9" s="110">
        <f t="shared" si="4"/>
        <v>2820000</v>
      </c>
      <c r="Y9" s="67"/>
      <c r="Z9" s="70" t="s">
        <v>623</v>
      </c>
      <c r="AA9" s="70" t="s">
        <v>483</v>
      </c>
      <c r="AB9" s="118" t="s">
        <v>375</v>
      </c>
      <c r="AC9" s="118" t="s">
        <v>92</v>
      </c>
      <c r="AD9" s="118" t="s">
        <v>100</v>
      </c>
      <c r="AE9" s="118"/>
      <c r="AF9" s="118"/>
      <c r="AG9" s="64"/>
      <c r="AH9" s="64"/>
      <c r="AI9" s="64"/>
      <c r="AJ9" s="64"/>
      <c r="AK9" s="64"/>
      <c r="AL9" s="64"/>
      <c r="AM9" s="64"/>
      <c r="AN9" s="64"/>
      <c r="AO9" s="68"/>
    </row>
    <row r="10" spans="1:41" ht="14.25" customHeight="1" x14ac:dyDescent="0.25">
      <c r="A10" s="64"/>
      <c r="B10" s="114" t="s">
        <v>49</v>
      </c>
      <c r="C10" s="73" t="s">
        <v>65</v>
      </c>
      <c r="D10" s="73" t="s">
        <v>272</v>
      </c>
      <c r="E10" s="73" t="s">
        <v>252</v>
      </c>
      <c r="F10" s="73" t="s">
        <v>273</v>
      </c>
      <c r="G10" s="73" t="s">
        <v>69</v>
      </c>
      <c r="H10" s="73" t="s">
        <v>112</v>
      </c>
      <c r="I10" s="73">
        <v>2007</v>
      </c>
      <c r="J10" s="104">
        <v>0</v>
      </c>
      <c r="K10" s="105">
        <v>130000</v>
      </c>
      <c r="L10" s="105">
        <v>244100</v>
      </c>
      <c r="M10" s="104">
        <f t="shared" si="0"/>
        <v>374100</v>
      </c>
      <c r="N10" s="106">
        <f t="shared" si="1"/>
        <v>374100</v>
      </c>
      <c r="O10" s="107">
        <v>0</v>
      </c>
      <c r="P10" s="105">
        <v>275000</v>
      </c>
      <c r="Q10" s="105">
        <v>258000</v>
      </c>
      <c r="R10" s="107">
        <f t="shared" si="2"/>
        <v>533000</v>
      </c>
      <c r="S10" s="108">
        <f t="shared" si="3"/>
        <v>533000</v>
      </c>
      <c r="T10" s="109">
        <f t="shared" si="4"/>
        <v>0</v>
      </c>
      <c r="U10" s="105">
        <f t="shared" si="4"/>
        <v>405000</v>
      </c>
      <c r="V10" s="105">
        <f t="shared" si="4"/>
        <v>502100</v>
      </c>
      <c r="W10" s="109">
        <f t="shared" si="4"/>
        <v>907100</v>
      </c>
      <c r="X10" s="110">
        <f t="shared" si="4"/>
        <v>907100</v>
      </c>
      <c r="Y10" s="67"/>
      <c r="Z10" s="70" t="s">
        <v>624</v>
      </c>
      <c r="AA10" s="70" t="s">
        <v>486</v>
      </c>
      <c r="AB10" s="117" t="s">
        <v>376</v>
      </c>
      <c r="AC10" s="118" t="s">
        <v>97</v>
      </c>
      <c r="AD10" s="118" t="s">
        <v>98</v>
      </c>
      <c r="AE10" s="118" t="s">
        <v>183</v>
      </c>
      <c r="AF10" s="118" t="s">
        <v>99</v>
      </c>
      <c r="AG10" s="64"/>
      <c r="AH10" s="64"/>
      <c r="AI10" s="64"/>
      <c r="AJ10" s="64"/>
      <c r="AK10" s="64"/>
      <c r="AL10" s="64"/>
      <c r="AM10" s="64"/>
      <c r="AN10" s="64"/>
      <c r="AO10" s="68"/>
    </row>
    <row r="11" spans="1:41" ht="14.25" customHeight="1" x14ac:dyDescent="0.25">
      <c r="A11" s="64"/>
      <c r="B11" s="114" t="s">
        <v>50</v>
      </c>
      <c r="C11" s="73" t="s">
        <v>65</v>
      </c>
      <c r="D11" s="73" t="s">
        <v>274</v>
      </c>
      <c r="E11" s="73" t="s">
        <v>252</v>
      </c>
      <c r="F11" s="73" t="s">
        <v>275</v>
      </c>
      <c r="G11" s="73" t="s">
        <v>69</v>
      </c>
      <c r="H11" s="73" t="s">
        <v>112</v>
      </c>
      <c r="I11" s="73">
        <v>2007</v>
      </c>
      <c r="J11" s="104">
        <v>0</v>
      </c>
      <c r="K11" s="105">
        <v>0</v>
      </c>
      <c r="L11" s="105">
        <v>2350000</v>
      </c>
      <c r="M11" s="104">
        <f t="shared" si="0"/>
        <v>2350000</v>
      </c>
      <c r="N11" s="106">
        <f t="shared" si="1"/>
        <v>2350000</v>
      </c>
      <c r="O11" s="107">
        <v>0</v>
      </c>
      <c r="P11" s="105">
        <v>0</v>
      </c>
      <c r="Q11" s="105">
        <v>2350000</v>
      </c>
      <c r="R11" s="107">
        <f t="shared" si="2"/>
        <v>2350000</v>
      </c>
      <c r="S11" s="108">
        <f t="shared" si="3"/>
        <v>2350000</v>
      </c>
      <c r="T11" s="109">
        <f t="shared" si="4"/>
        <v>0</v>
      </c>
      <c r="U11" s="105">
        <f t="shared" si="4"/>
        <v>0</v>
      </c>
      <c r="V11" s="105">
        <f t="shared" si="4"/>
        <v>4700000</v>
      </c>
      <c r="W11" s="109">
        <f t="shared" si="4"/>
        <v>4700000</v>
      </c>
      <c r="X11" s="110">
        <f t="shared" si="4"/>
        <v>4700000</v>
      </c>
      <c r="Y11" s="67"/>
      <c r="Z11" s="70" t="s">
        <v>625</v>
      </c>
      <c r="AA11" s="144" t="s">
        <v>716</v>
      </c>
      <c r="AB11" s="119" t="s">
        <v>377</v>
      </c>
      <c r="AC11" s="118" t="s">
        <v>186</v>
      </c>
      <c r="AD11" s="118" t="s">
        <v>407</v>
      </c>
      <c r="AE11" s="118"/>
      <c r="AF11" s="118"/>
      <c r="AG11" s="64"/>
      <c r="AH11" s="64"/>
      <c r="AI11" s="64"/>
      <c r="AJ11" s="64"/>
      <c r="AK11" s="64"/>
      <c r="AL11" s="64"/>
      <c r="AM11" s="64"/>
      <c r="AN11" s="64"/>
      <c r="AO11" s="68"/>
    </row>
    <row r="12" spans="1:41" ht="14.25" customHeight="1" x14ac:dyDescent="0.25">
      <c r="A12" s="64"/>
      <c r="B12" s="114" t="s">
        <v>409</v>
      </c>
      <c r="C12" s="73" t="s">
        <v>65</v>
      </c>
      <c r="D12" s="73" t="s">
        <v>276</v>
      </c>
      <c r="E12" s="73" t="s">
        <v>252</v>
      </c>
      <c r="F12" s="73" t="s">
        <v>277</v>
      </c>
      <c r="G12" s="73" t="s">
        <v>270</v>
      </c>
      <c r="H12" s="73" t="s">
        <v>271</v>
      </c>
      <c r="I12" s="73">
        <v>605531606</v>
      </c>
      <c r="J12" s="104">
        <v>460000</v>
      </c>
      <c r="K12" s="105">
        <v>433000</v>
      </c>
      <c r="L12" s="105">
        <v>3255000</v>
      </c>
      <c r="M12" s="104">
        <f t="shared" si="0"/>
        <v>3688000</v>
      </c>
      <c r="N12" s="106">
        <f t="shared" si="1"/>
        <v>4148000</v>
      </c>
      <c r="O12" s="107">
        <v>170000</v>
      </c>
      <c r="P12" s="105">
        <v>555000</v>
      </c>
      <c r="Q12" s="105">
        <v>3474000</v>
      </c>
      <c r="R12" s="107">
        <f t="shared" si="2"/>
        <v>4029000</v>
      </c>
      <c r="S12" s="108">
        <f t="shared" si="3"/>
        <v>4199000</v>
      </c>
      <c r="T12" s="109">
        <f t="shared" si="4"/>
        <v>630000</v>
      </c>
      <c r="U12" s="105">
        <f t="shared" si="4"/>
        <v>988000</v>
      </c>
      <c r="V12" s="105">
        <f t="shared" si="4"/>
        <v>6729000</v>
      </c>
      <c r="W12" s="109">
        <f t="shared" si="4"/>
        <v>7717000</v>
      </c>
      <c r="X12" s="110">
        <f t="shared" si="4"/>
        <v>8347000</v>
      </c>
      <c r="Y12" s="67"/>
      <c r="Z12" s="70" t="s">
        <v>626</v>
      </c>
      <c r="AA12" s="70" t="s">
        <v>483</v>
      </c>
      <c r="AB12" s="117" t="s">
        <v>378</v>
      </c>
      <c r="AC12" s="118" t="s">
        <v>100</v>
      </c>
      <c r="AD12" s="118" t="s">
        <v>92</v>
      </c>
      <c r="AE12" s="118"/>
      <c r="AF12" s="118"/>
      <c r="AG12" s="64"/>
      <c r="AH12" s="64"/>
      <c r="AI12" s="64"/>
      <c r="AJ12" s="64"/>
      <c r="AK12" s="64"/>
      <c r="AL12" s="64"/>
      <c r="AM12" s="64"/>
      <c r="AN12" s="64"/>
      <c r="AO12" s="68"/>
    </row>
    <row r="13" spans="1:41" ht="14.25" customHeight="1" x14ac:dyDescent="0.25">
      <c r="A13" s="64"/>
      <c r="B13" s="114" t="s">
        <v>410</v>
      </c>
      <c r="C13" s="73" t="s">
        <v>65</v>
      </c>
      <c r="D13" s="73" t="s">
        <v>278</v>
      </c>
      <c r="E13" s="73" t="s">
        <v>252</v>
      </c>
      <c r="F13" s="73" t="s">
        <v>279</v>
      </c>
      <c r="G13" s="73" t="s">
        <v>270</v>
      </c>
      <c r="H13" s="73" t="s">
        <v>271</v>
      </c>
      <c r="I13" s="73">
        <v>605531606</v>
      </c>
      <c r="J13" s="104">
        <v>255000</v>
      </c>
      <c r="K13" s="105">
        <v>0</v>
      </c>
      <c r="L13" s="105">
        <v>495000</v>
      </c>
      <c r="M13" s="104">
        <f t="shared" si="0"/>
        <v>495000</v>
      </c>
      <c r="N13" s="106">
        <f t="shared" si="1"/>
        <v>750000</v>
      </c>
      <c r="O13" s="107">
        <v>0</v>
      </c>
      <c r="P13" s="105">
        <v>0</v>
      </c>
      <c r="Q13" s="105">
        <v>190000</v>
      </c>
      <c r="R13" s="107">
        <f t="shared" si="2"/>
        <v>190000</v>
      </c>
      <c r="S13" s="108">
        <f t="shared" si="3"/>
        <v>190000</v>
      </c>
      <c r="T13" s="109">
        <f t="shared" si="4"/>
        <v>255000</v>
      </c>
      <c r="U13" s="105">
        <f t="shared" si="4"/>
        <v>0</v>
      </c>
      <c r="V13" s="105">
        <f t="shared" si="4"/>
        <v>685000</v>
      </c>
      <c r="W13" s="109">
        <f t="shared" si="4"/>
        <v>685000</v>
      </c>
      <c r="X13" s="110">
        <f t="shared" si="4"/>
        <v>940000</v>
      </c>
      <c r="Y13" s="67"/>
      <c r="Z13" s="70" t="s">
        <v>627</v>
      </c>
      <c r="AA13" s="70" t="s">
        <v>483</v>
      </c>
      <c r="AB13" s="117" t="s">
        <v>379</v>
      </c>
      <c r="AC13" s="118" t="s">
        <v>102</v>
      </c>
      <c r="AD13" s="118"/>
      <c r="AE13" s="118"/>
      <c r="AF13" s="118"/>
      <c r="AG13" s="64"/>
      <c r="AH13" s="64"/>
      <c r="AI13" s="64"/>
      <c r="AJ13" s="64"/>
      <c r="AK13" s="64"/>
      <c r="AL13" s="64"/>
      <c r="AM13" s="64"/>
      <c r="AN13" s="64"/>
      <c r="AO13" s="68"/>
    </row>
    <row r="14" spans="1:41" ht="14.25" customHeight="1" x14ac:dyDescent="0.25">
      <c r="A14" s="64"/>
      <c r="B14" s="114" t="s">
        <v>411</v>
      </c>
      <c r="C14" s="73" t="s">
        <v>65</v>
      </c>
      <c r="D14" s="73" t="s">
        <v>280</v>
      </c>
      <c r="E14" s="73" t="s">
        <v>252</v>
      </c>
      <c r="F14" s="73" t="s">
        <v>281</v>
      </c>
      <c r="G14" s="73" t="s">
        <v>270</v>
      </c>
      <c r="H14" s="73" t="s">
        <v>271</v>
      </c>
      <c r="I14" s="73">
        <v>605531606</v>
      </c>
      <c r="J14" s="104">
        <v>0</v>
      </c>
      <c r="K14" s="105">
        <v>0</v>
      </c>
      <c r="L14" s="105">
        <v>500000</v>
      </c>
      <c r="M14" s="104">
        <f t="shared" si="0"/>
        <v>500000</v>
      </c>
      <c r="N14" s="106">
        <f t="shared" si="1"/>
        <v>500000</v>
      </c>
      <c r="O14" s="107">
        <v>500000</v>
      </c>
      <c r="P14" s="105">
        <v>0</v>
      </c>
      <c r="Q14" s="105">
        <v>600000</v>
      </c>
      <c r="R14" s="107">
        <f t="shared" si="2"/>
        <v>600000</v>
      </c>
      <c r="S14" s="108">
        <f t="shared" si="3"/>
        <v>1100000</v>
      </c>
      <c r="T14" s="109">
        <f t="shared" si="4"/>
        <v>500000</v>
      </c>
      <c r="U14" s="105">
        <f t="shared" si="4"/>
        <v>0</v>
      </c>
      <c r="V14" s="105">
        <f t="shared" si="4"/>
        <v>1100000</v>
      </c>
      <c r="W14" s="109">
        <f t="shared" si="4"/>
        <v>1100000</v>
      </c>
      <c r="X14" s="110">
        <f t="shared" si="4"/>
        <v>1600000</v>
      </c>
      <c r="Y14" s="67"/>
      <c r="Z14" s="70" t="s">
        <v>628</v>
      </c>
      <c r="AA14" s="70" t="s">
        <v>483</v>
      </c>
      <c r="AB14" s="118" t="s">
        <v>380</v>
      </c>
      <c r="AC14" s="118" t="s">
        <v>101</v>
      </c>
      <c r="AD14" s="118"/>
      <c r="AE14" s="118"/>
      <c r="AF14" s="118"/>
      <c r="AG14" s="64"/>
      <c r="AH14" s="64"/>
      <c r="AI14" s="64"/>
      <c r="AJ14" s="64"/>
      <c r="AK14" s="64"/>
      <c r="AL14" s="64"/>
      <c r="AM14" s="64"/>
      <c r="AN14" s="64"/>
      <c r="AO14" s="68"/>
    </row>
    <row r="15" spans="1:41" ht="14.25" customHeight="1" x14ac:dyDescent="0.25">
      <c r="A15" s="64"/>
      <c r="B15" s="114" t="s">
        <v>412</v>
      </c>
      <c r="C15" s="73" t="s">
        <v>65</v>
      </c>
      <c r="D15" s="73" t="s">
        <v>282</v>
      </c>
      <c r="E15" s="73" t="s">
        <v>252</v>
      </c>
      <c r="F15" s="73" t="s">
        <v>283</v>
      </c>
      <c r="G15" s="73" t="s">
        <v>80</v>
      </c>
      <c r="H15" s="73" t="s">
        <v>71</v>
      </c>
      <c r="I15" s="73" t="s">
        <v>254</v>
      </c>
      <c r="J15" s="104">
        <v>0</v>
      </c>
      <c r="K15" s="105">
        <v>386000</v>
      </c>
      <c r="L15" s="105">
        <v>0</v>
      </c>
      <c r="M15" s="104">
        <f t="shared" si="0"/>
        <v>386000</v>
      </c>
      <c r="N15" s="106">
        <f t="shared" si="1"/>
        <v>386000</v>
      </c>
      <c r="O15" s="107">
        <v>0</v>
      </c>
      <c r="P15" s="105">
        <v>515000</v>
      </c>
      <c r="Q15" s="105">
        <v>0</v>
      </c>
      <c r="R15" s="107">
        <f t="shared" si="2"/>
        <v>515000</v>
      </c>
      <c r="S15" s="108">
        <f t="shared" si="3"/>
        <v>515000</v>
      </c>
      <c r="T15" s="109">
        <f t="shared" si="4"/>
        <v>0</v>
      </c>
      <c r="U15" s="105">
        <f t="shared" si="4"/>
        <v>901000</v>
      </c>
      <c r="V15" s="105">
        <f t="shared" si="4"/>
        <v>0</v>
      </c>
      <c r="W15" s="109">
        <f t="shared" si="4"/>
        <v>901000</v>
      </c>
      <c r="X15" s="110">
        <f t="shared" si="4"/>
        <v>901000</v>
      </c>
      <c r="Y15" s="67"/>
      <c r="Z15" s="70" t="s">
        <v>629</v>
      </c>
      <c r="AA15" s="70" t="s">
        <v>525</v>
      </c>
      <c r="AB15" s="117" t="s">
        <v>381</v>
      </c>
      <c r="AC15" s="118" t="s">
        <v>91</v>
      </c>
      <c r="AD15" s="118"/>
      <c r="AE15" s="118"/>
      <c r="AF15" s="118"/>
      <c r="AG15" s="64"/>
      <c r="AH15" s="64"/>
      <c r="AI15" s="64"/>
      <c r="AJ15" s="64"/>
      <c r="AK15" s="64"/>
      <c r="AL15" s="64"/>
      <c r="AM15" s="64"/>
      <c r="AN15" s="64"/>
      <c r="AO15" s="68"/>
    </row>
    <row r="16" spans="1:41" ht="14.25" customHeight="1" x14ac:dyDescent="0.25">
      <c r="A16" s="64"/>
      <c r="B16" s="114" t="s">
        <v>413</v>
      </c>
      <c r="C16" s="73" t="s">
        <v>65</v>
      </c>
      <c r="D16" s="73" t="s">
        <v>284</v>
      </c>
      <c r="E16" s="73" t="s">
        <v>252</v>
      </c>
      <c r="F16" s="73" t="s">
        <v>285</v>
      </c>
      <c r="G16" s="73" t="s">
        <v>79</v>
      </c>
      <c r="H16" s="73" t="s">
        <v>286</v>
      </c>
      <c r="I16" s="73">
        <v>2008</v>
      </c>
      <c r="J16" s="104">
        <v>925000</v>
      </c>
      <c r="K16" s="105">
        <v>1580000</v>
      </c>
      <c r="L16" s="105">
        <v>165000</v>
      </c>
      <c r="M16" s="104">
        <f t="shared" si="0"/>
        <v>1745000</v>
      </c>
      <c r="N16" s="106">
        <f t="shared" si="1"/>
        <v>2670000</v>
      </c>
      <c r="O16" s="107">
        <v>460000</v>
      </c>
      <c r="P16" s="105">
        <v>1580000</v>
      </c>
      <c r="Q16" s="105">
        <v>163000</v>
      </c>
      <c r="R16" s="107">
        <f t="shared" si="2"/>
        <v>1743000</v>
      </c>
      <c r="S16" s="108">
        <f t="shared" si="3"/>
        <v>2203000</v>
      </c>
      <c r="T16" s="109">
        <f t="shared" si="4"/>
        <v>1385000</v>
      </c>
      <c r="U16" s="105">
        <f t="shared" si="4"/>
        <v>3160000</v>
      </c>
      <c r="V16" s="105">
        <f t="shared" si="4"/>
        <v>328000</v>
      </c>
      <c r="W16" s="109">
        <f t="shared" si="4"/>
        <v>3488000</v>
      </c>
      <c r="X16" s="110">
        <f t="shared" si="4"/>
        <v>4873000</v>
      </c>
      <c r="Y16" s="67"/>
      <c r="Z16" s="70" t="s">
        <v>630</v>
      </c>
      <c r="AA16" s="70" t="s">
        <v>528</v>
      </c>
      <c r="AB16" s="118" t="s">
        <v>382</v>
      </c>
      <c r="AC16" s="118" t="s">
        <v>103</v>
      </c>
      <c r="AD16" s="118" t="s">
        <v>104</v>
      </c>
      <c r="AE16" s="118" t="s">
        <v>105</v>
      </c>
      <c r="AF16" s="118" t="s">
        <v>107</v>
      </c>
      <c r="AG16" s="64"/>
      <c r="AH16" s="64"/>
      <c r="AI16" s="64"/>
      <c r="AJ16" s="64"/>
      <c r="AK16" s="64"/>
      <c r="AL16" s="64"/>
      <c r="AM16" s="64"/>
      <c r="AN16" s="64"/>
      <c r="AO16" s="68"/>
    </row>
    <row r="17" spans="1:41" ht="14.25" customHeight="1" x14ac:dyDescent="0.25">
      <c r="A17" s="64"/>
      <c r="B17" s="114" t="s">
        <v>414</v>
      </c>
      <c r="C17" s="73" t="s">
        <v>65</v>
      </c>
      <c r="D17" s="73" t="s">
        <v>284</v>
      </c>
      <c r="E17" s="73" t="s">
        <v>37</v>
      </c>
      <c r="F17" s="73" t="s">
        <v>287</v>
      </c>
      <c r="G17" s="73" t="s">
        <v>288</v>
      </c>
      <c r="H17" s="73" t="s">
        <v>89</v>
      </c>
      <c r="I17" s="73">
        <v>4813</v>
      </c>
      <c r="J17" s="104">
        <v>0</v>
      </c>
      <c r="K17" s="105">
        <v>632000</v>
      </c>
      <c r="L17" s="105">
        <v>73000</v>
      </c>
      <c r="M17" s="104">
        <f t="shared" si="0"/>
        <v>705000</v>
      </c>
      <c r="N17" s="106">
        <f t="shared" si="1"/>
        <v>705000</v>
      </c>
      <c r="O17" s="107">
        <v>0</v>
      </c>
      <c r="P17" s="105">
        <v>632000</v>
      </c>
      <c r="Q17" s="105">
        <v>73000</v>
      </c>
      <c r="R17" s="107">
        <f t="shared" si="2"/>
        <v>705000</v>
      </c>
      <c r="S17" s="108">
        <f t="shared" si="3"/>
        <v>705000</v>
      </c>
      <c r="T17" s="109">
        <f t="shared" si="4"/>
        <v>0</v>
      </c>
      <c r="U17" s="105">
        <f t="shared" si="4"/>
        <v>1264000</v>
      </c>
      <c r="V17" s="105">
        <f t="shared" si="4"/>
        <v>146000</v>
      </c>
      <c r="W17" s="109">
        <f t="shared" si="4"/>
        <v>1410000</v>
      </c>
      <c r="X17" s="110">
        <f t="shared" si="4"/>
        <v>1410000</v>
      </c>
      <c r="Y17" s="67"/>
      <c r="Z17" s="70" t="s">
        <v>631</v>
      </c>
      <c r="AA17" s="70" t="s">
        <v>466</v>
      </c>
      <c r="AB17" s="117" t="s">
        <v>383</v>
      </c>
      <c r="AC17" s="118" t="s">
        <v>106</v>
      </c>
      <c r="AD17" s="118"/>
      <c r="AE17" s="118"/>
      <c r="AF17" s="118"/>
      <c r="AG17" s="64"/>
      <c r="AH17" s="64"/>
      <c r="AI17" s="64"/>
      <c r="AJ17" s="64"/>
      <c r="AK17" s="64"/>
      <c r="AL17" s="64"/>
      <c r="AM17" s="64"/>
      <c r="AN17" s="64"/>
      <c r="AO17" s="68"/>
    </row>
    <row r="18" spans="1:41" ht="14.25" customHeight="1" x14ac:dyDescent="0.25">
      <c r="A18" s="64"/>
      <c r="B18" s="114" t="s">
        <v>415</v>
      </c>
      <c r="C18" s="73" t="s">
        <v>65</v>
      </c>
      <c r="D18" s="73" t="s">
        <v>289</v>
      </c>
      <c r="E18" s="73" t="s">
        <v>37</v>
      </c>
      <c r="F18" s="73" t="s">
        <v>290</v>
      </c>
      <c r="G18" s="73" t="s">
        <v>291</v>
      </c>
      <c r="H18" s="73" t="s">
        <v>87</v>
      </c>
      <c r="I18" s="73">
        <v>4861</v>
      </c>
      <c r="J18" s="104">
        <v>0</v>
      </c>
      <c r="K18" s="105">
        <v>300000</v>
      </c>
      <c r="L18" s="105">
        <v>76000</v>
      </c>
      <c r="M18" s="104">
        <f t="shared" si="0"/>
        <v>376000</v>
      </c>
      <c r="N18" s="106">
        <f t="shared" si="1"/>
        <v>376000</v>
      </c>
      <c r="O18" s="107">
        <v>0</v>
      </c>
      <c r="P18" s="105">
        <v>300000</v>
      </c>
      <c r="Q18" s="105">
        <v>76000</v>
      </c>
      <c r="R18" s="107">
        <f t="shared" si="2"/>
        <v>376000</v>
      </c>
      <c r="S18" s="108">
        <f t="shared" si="3"/>
        <v>376000</v>
      </c>
      <c r="T18" s="109">
        <f t="shared" si="4"/>
        <v>0</v>
      </c>
      <c r="U18" s="105">
        <f t="shared" si="4"/>
        <v>600000</v>
      </c>
      <c r="V18" s="105">
        <f t="shared" si="4"/>
        <v>152000</v>
      </c>
      <c r="W18" s="109">
        <f t="shared" si="4"/>
        <v>752000</v>
      </c>
      <c r="X18" s="110">
        <f t="shared" si="4"/>
        <v>752000</v>
      </c>
      <c r="Y18" s="67"/>
      <c r="Z18" s="70" t="s">
        <v>632</v>
      </c>
      <c r="AA18" s="70" t="s">
        <v>466</v>
      </c>
      <c r="AB18" s="120" t="s">
        <v>384</v>
      </c>
      <c r="AC18" s="118" t="s">
        <v>96</v>
      </c>
      <c r="AD18" s="118"/>
      <c r="AE18" s="118"/>
      <c r="AF18" s="118"/>
      <c r="AG18" s="64"/>
      <c r="AH18" s="64"/>
      <c r="AI18" s="64"/>
      <c r="AJ18" s="64"/>
      <c r="AK18" s="64"/>
      <c r="AL18" s="64"/>
      <c r="AM18" s="64"/>
      <c r="AN18" s="64"/>
      <c r="AO18" s="68"/>
    </row>
    <row r="19" spans="1:41" ht="14.25" customHeight="1" x14ac:dyDescent="0.25">
      <c r="A19" s="64"/>
      <c r="B19" s="114" t="s">
        <v>416</v>
      </c>
      <c r="C19" s="73" t="s">
        <v>65</v>
      </c>
      <c r="D19" s="73" t="s">
        <v>292</v>
      </c>
      <c r="E19" s="73" t="s">
        <v>252</v>
      </c>
      <c r="F19" s="73" t="s">
        <v>293</v>
      </c>
      <c r="G19" s="73" t="s">
        <v>152</v>
      </c>
      <c r="H19" s="73" t="s">
        <v>72</v>
      </c>
      <c r="I19" s="73" t="s">
        <v>81</v>
      </c>
      <c r="J19" s="104">
        <v>0</v>
      </c>
      <c r="K19" s="105">
        <v>220000</v>
      </c>
      <c r="L19" s="105">
        <v>250000</v>
      </c>
      <c r="M19" s="104">
        <f t="shared" si="0"/>
        <v>470000</v>
      </c>
      <c r="N19" s="106">
        <f t="shared" si="1"/>
        <v>470000</v>
      </c>
      <c r="O19" s="111">
        <v>0</v>
      </c>
      <c r="P19" s="105">
        <v>220000</v>
      </c>
      <c r="Q19" s="105">
        <v>250000</v>
      </c>
      <c r="R19" s="107">
        <f t="shared" si="2"/>
        <v>470000</v>
      </c>
      <c r="S19" s="108">
        <f t="shared" si="3"/>
        <v>470000</v>
      </c>
      <c r="T19" s="109">
        <f t="shared" ref="T19:X34" si="5">SUM(J19,O19)</f>
        <v>0</v>
      </c>
      <c r="U19" s="105">
        <f t="shared" si="5"/>
        <v>440000</v>
      </c>
      <c r="V19" s="105">
        <f t="shared" si="5"/>
        <v>500000</v>
      </c>
      <c r="W19" s="109">
        <f t="shared" si="5"/>
        <v>940000</v>
      </c>
      <c r="X19" s="110">
        <f t="shared" si="5"/>
        <v>940000</v>
      </c>
      <c r="Y19" s="67"/>
      <c r="Z19" s="70" t="s">
        <v>633</v>
      </c>
      <c r="AA19" s="70" t="s">
        <v>536</v>
      </c>
      <c r="AB19" s="120" t="s">
        <v>385</v>
      </c>
      <c r="AC19" s="118" t="s">
        <v>93</v>
      </c>
      <c r="AD19" s="118" t="s">
        <v>94</v>
      </c>
      <c r="AE19" s="118" t="s">
        <v>95</v>
      </c>
      <c r="AF19" s="118"/>
      <c r="AG19" s="64"/>
      <c r="AH19" s="64"/>
      <c r="AI19" s="64"/>
      <c r="AJ19" s="64"/>
      <c r="AK19" s="64"/>
      <c r="AL19" s="64"/>
      <c r="AM19" s="64"/>
      <c r="AN19" s="64"/>
      <c r="AO19" s="68"/>
    </row>
    <row r="20" spans="1:41" ht="14.25" customHeight="1" x14ac:dyDescent="0.25">
      <c r="A20" s="64"/>
      <c r="B20" s="114" t="s">
        <v>417</v>
      </c>
      <c r="C20" s="73" t="s">
        <v>65</v>
      </c>
      <c r="D20" s="73" t="s">
        <v>294</v>
      </c>
      <c r="E20" s="73" t="s">
        <v>252</v>
      </c>
      <c r="F20" s="73" t="s">
        <v>295</v>
      </c>
      <c r="G20" s="73" t="s">
        <v>51</v>
      </c>
      <c r="H20" s="73" t="s">
        <v>73</v>
      </c>
      <c r="I20" s="73" t="s">
        <v>82</v>
      </c>
      <c r="J20" s="104">
        <f>4021432+145000</f>
        <v>4166432</v>
      </c>
      <c r="K20" s="105">
        <v>50000</v>
      </c>
      <c r="L20" s="105">
        <f>3248011-145000</f>
        <v>3103011</v>
      </c>
      <c r="M20" s="104">
        <f>SUM(K20:L20)</f>
        <v>3153011</v>
      </c>
      <c r="N20" s="106">
        <f t="shared" si="1"/>
        <v>7319443</v>
      </c>
      <c r="O20" s="111">
        <f>4436289+130000</f>
        <v>4566289</v>
      </c>
      <c r="P20" s="105">
        <v>50000</v>
      </c>
      <c r="Q20" s="105">
        <f>2493711-130000</f>
        <v>2363711</v>
      </c>
      <c r="R20" s="107">
        <f t="shared" si="2"/>
        <v>2413711</v>
      </c>
      <c r="S20" s="108">
        <f t="shared" si="3"/>
        <v>6980000</v>
      </c>
      <c r="T20" s="109">
        <f t="shared" si="5"/>
        <v>8732721</v>
      </c>
      <c r="U20" s="105">
        <f t="shared" si="5"/>
        <v>100000</v>
      </c>
      <c r="V20" s="105">
        <f t="shared" si="5"/>
        <v>5466722</v>
      </c>
      <c r="W20" s="109">
        <f t="shared" si="5"/>
        <v>5566722</v>
      </c>
      <c r="X20" s="110">
        <f t="shared" si="5"/>
        <v>14299443</v>
      </c>
      <c r="Y20" s="67"/>
      <c r="Z20" s="70" t="s">
        <v>634</v>
      </c>
      <c r="AA20" s="70" t="s">
        <v>525</v>
      </c>
      <c r="AB20" s="118" t="s">
        <v>386</v>
      </c>
      <c r="AC20" s="118" t="s">
        <v>108</v>
      </c>
      <c r="AD20" s="118" t="s">
        <v>109</v>
      </c>
      <c r="AE20" s="118"/>
      <c r="AF20" s="118"/>
      <c r="AG20" s="64"/>
      <c r="AH20" s="64"/>
      <c r="AI20" s="64"/>
      <c r="AJ20" s="64"/>
      <c r="AK20" s="64"/>
      <c r="AL20" s="64"/>
      <c r="AM20" s="64"/>
      <c r="AN20" s="64"/>
      <c r="AO20" s="68"/>
    </row>
    <row r="21" spans="1:41" ht="14.25" customHeight="1" x14ac:dyDescent="0.25">
      <c r="A21" s="64"/>
      <c r="B21" s="114" t="s">
        <v>418</v>
      </c>
      <c r="C21" s="73" t="s">
        <v>65</v>
      </c>
      <c r="D21" s="73" t="s">
        <v>296</v>
      </c>
      <c r="E21" s="73" t="s">
        <v>53</v>
      </c>
      <c r="F21" s="73" t="s">
        <v>297</v>
      </c>
      <c r="G21" s="73" t="s">
        <v>711</v>
      </c>
      <c r="H21" s="73" t="s">
        <v>712</v>
      </c>
      <c r="I21" s="73">
        <v>2364</v>
      </c>
      <c r="J21" s="104">
        <v>440157</v>
      </c>
      <c r="K21" s="105">
        <v>0</v>
      </c>
      <c r="L21" s="105">
        <v>75900</v>
      </c>
      <c r="M21" s="104">
        <f t="shared" ref="M21:M38" si="6">SUM(K21:L21)</f>
        <v>75900</v>
      </c>
      <c r="N21" s="106">
        <f t="shared" si="1"/>
        <v>516057</v>
      </c>
      <c r="O21" s="107">
        <v>321000</v>
      </c>
      <c r="P21" s="105">
        <v>0</v>
      </c>
      <c r="Q21" s="105">
        <v>86100</v>
      </c>
      <c r="R21" s="107">
        <f t="shared" si="2"/>
        <v>86100</v>
      </c>
      <c r="S21" s="108">
        <f t="shared" si="3"/>
        <v>407100</v>
      </c>
      <c r="T21" s="109">
        <f t="shared" si="5"/>
        <v>761157</v>
      </c>
      <c r="U21" s="105">
        <f t="shared" si="5"/>
        <v>0</v>
      </c>
      <c r="V21" s="105">
        <f t="shared" si="5"/>
        <v>162000</v>
      </c>
      <c r="W21" s="109">
        <f t="shared" si="5"/>
        <v>162000</v>
      </c>
      <c r="X21" s="110">
        <f t="shared" si="5"/>
        <v>923157</v>
      </c>
      <c r="Y21" s="67"/>
      <c r="Z21" s="70" t="s">
        <v>635</v>
      </c>
      <c r="AA21" s="70" t="s">
        <v>507</v>
      </c>
      <c r="AB21" s="119" t="s">
        <v>387</v>
      </c>
      <c r="AC21" s="118" t="s">
        <v>109</v>
      </c>
      <c r="AD21" s="118"/>
      <c r="AE21" s="118"/>
      <c r="AF21" s="118"/>
      <c r="AG21" s="64"/>
      <c r="AH21" s="64"/>
      <c r="AI21" s="64"/>
      <c r="AJ21" s="64"/>
      <c r="AK21" s="64"/>
      <c r="AL21" s="64"/>
      <c r="AM21" s="64"/>
      <c r="AN21" s="64"/>
      <c r="AO21" s="68"/>
    </row>
    <row r="22" spans="1:41" ht="14.25" customHeight="1" x14ac:dyDescent="0.25">
      <c r="A22" s="64"/>
      <c r="B22" s="114" t="s">
        <v>419</v>
      </c>
      <c r="C22" s="73" t="s">
        <v>65</v>
      </c>
      <c r="D22" s="73" t="s">
        <v>298</v>
      </c>
      <c r="E22" s="73" t="s">
        <v>299</v>
      </c>
      <c r="F22" s="73" t="s">
        <v>300</v>
      </c>
      <c r="G22" s="73" t="s">
        <v>301</v>
      </c>
      <c r="H22" s="73" t="s">
        <v>302</v>
      </c>
      <c r="I22" s="73">
        <v>728243707</v>
      </c>
      <c r="J22" s="104">
        <v>1562998</v>
      </c>
      <c r="K22" s="105">
        <v>0</v>
      </c>
      <c r="L22" s="105">
        <v>0</v>
      </c>
      <c r="M22" s="104">
        <f t="shared" si="6"/>
        <v>0</v>
      </c>
      <c r="N22" s="106">
        <f t="shared" si="1"/>
        <v>1562998</v>
      </c>
      <c r="O22" s="107">
        <v>693000</v>
      </c>
      <c r="P22" s="105">
        <v>0</v>
      </c>
      <c r="Q22" s="105">
        <v>0</v>
      </c>
      <c r="R22" s="107">
        <f t="shared" si="2"/>
        <v>0</v>
      </c>
      <c r="S22" s="108">
        <f t="shared" si="3"/>
        <v>693000</v>
      </c>
      <c r="T22" s="109">
        <f t="shared" si="5"/>
        <v>2255998</v>
      </c>
      <c r="U22" s="105">
        <f t="shared" si="5"/>
        <v>0</v>
      </c>
      <c r="V22" s="105">
        <f t="shared" si="5"/>
        <v>0</v>
      </c>
      <c r="W22" s="109">
        <f t="shared" si="5"/>
        <v>0</v>
      </c>
      <c r="X22" s="110">
        <f t="shared" si="5"/>
        <v>2255998</v>
      </c>
      <c r="Y22" s="67"/>
      <c r="Z22" s="70" t="s">
        <v>636</v>
      </c>
      <c r="AA22" s="70" t="s">
        <v>455</v>
      </c>
      <c r="AB22" s="120" t="s">
        <v>388</v>
      </c>
      <c r="AC22" s="118" t="s">
        <v>110</v>
      </c>
      <c r="AD22" s="118" t="s">
        <v>208</v>
      </c>
      <c r="AE22" s="118" t="s">
        <v>210</v>
      </c>
      <c r="AF22" s="118"/>
      <c r="AG22" s="64"/>
      <c r="AH22" s="64"/>
      <c r="AI22" s="64"/>
      <c r="AJ22" s="64"/>
      <c r="AK22" s="64"/>
      <c r="AL22" s="64"/>
      <c r="AM22" s="64"/>
      <c r="AN22" s="64"/>
      <c r="AO22" s="68"/>
    </row>
    <row r="23" spans="1:41" ht="14.25" customHeight="1" x14ac:dyDescent="0.25">
      <c r="A23" s="64"/>
      <c r="B23" s="114" t="s">
        <v>420</v>
      </c>
      <c r="C23" s="73" t="s">
        <v>65</v>
      </c>
      <c r="D23" s="73" t="s">
        <v>303</v>
      </c>
      <c r="E23" s="73" t="s">
        <v>55</v>
      </c>
      <c r="F23" s="73" t="s">
        <v>304</v>
      </c>
      <c r="G23" s="73" t="s">
        <v>719</v>
      </c>
      <c r="H23" s="217" t="s">
        <v>720</v>
      </c>
      <c r="I23" s="219">
        <v>389032425</v>
      </c>
      <c r="J23" s="104">
        <v>3185851</v>
      </c>
      <c r="K23" s="105">
        <v>0</v>
      </c>
      <c r="L23" s="105">
        <v>0</v>
      </c>
      <c r="M23" s="104">
        <f t="shared" si="6"/>
        <v>0</v>
      </c>
      <c r="N23" s="106">
        <f t="shared" si="1"/>
        <v>3185851</v>
      </c>
      <c r="O23" s="107">
        <v>4334149</v>
      </c>
      <c r="P23" s="105">
        <v>0</v>
      </c>
      <c r="Q23" s="105">
        <v>0</v>
      </c>
      <c r="R23" s="107">
        <f t="shared" si="2"/>
        <v>0</v>
      </c>
      <c r="S23" s="108">
        <f t="shared" si="3"/>
        <v>4334149</v>
      </c>
      <c r="T23" s="109">
        <f t="shared" si="5"/>
        <v>7520000</v>
      </c>
      <c r="U23" s="105">
        <f t="shared" si="5"/>
        <v>0</v>
      </c>
      <c r="V23" s="105">
        <f t="shared" si="5"/>
        <v>0</v>
      </c>
      <c r="W23" s="109">
        <f t="shared" si="5"/>
        <v>0</v>
      </c>
      <c r="X23" s="110">
        <f t="shared" si="5"/>
        <v>7520000</v>
      </c>
      <c r="Y23" s="67"/>
      <c r="Z23" s="70" t="s">
        <v>637</v>
      </c>
      <c r="AA23" s="70" t="s">
        <v>544</v>
      </c>
      <c r="AB23" s="118" t="s">
        <v>389</v>
      </c>
      <c r="AC23" s="118" t="s">
        <v>202</v>
      </c>
      <c r="AD23" s="118"/>
      <c r="AE23" s="118"/>
      <c r="AF23" s="118"/>
      <c r="AG23" s="64"/>
      <c r="AH23" s="64"/>
      <c r="AI23" s="64"/>
      <c r="AJ23" s="64"/>
      <c r="AK23" s="64"/>
      <c r="AL23" s="64"/>
      <c r="AM23" s="64"/>
      <c r="AN23" s="64"/>
      <c r="AO23" s="68"/>
    </row>
    <row r="24" spans="1:41" ht="14.25" customHeight="1" x14ac:dyDescent="0.25">
      <c r="A24" s="64"/>
      <c r="B24" s="114" t="s">
        <v>421</v>
      </c>
      <c r="C24" s="73" t="s">
        <v>66</v>
      </c>
      <c r="D24" s="73" t="s">
        <v>40</v>
      </c>
      <c r="E24" s="73" t="s">
        <v>36</v>
      </c>
      <c r="F24" s="73" t="s">
        <v>305</v>
      </c>
      <c r="G24" s="73" t="s">
        <v>67</v>
      </c>
      <c r="H24" s="73" t="s">
        <v>88</v>
      </c>
      <c r="I24" s="73" t="s">
        <v>306</v>
      </c>
      <c r="J24" s="104">
        <v>0</v>
      </c>
      <c r="K24" s="105">
        <v>146000</v>
      </c>
      <c r="L24" s="105">
        <v>228000</v>
      </c>
      <c r="M24" s="104">
        <f t="shared" si="6"/>
        <v>374000</v>
      </c>
      <c r="N24" s="106">
        <f t="shared" si="1"/>
        <v>374000</v>
      </c>
      <c r="O24" s="107">
        <v>0</v>
      </c>
      <c r="P24" s="105">
        <v>146000</v>
      </c>
      <c r="Q24" s="105">
        <v>148000</v>
      </c>
      <c r="R24" s="107">
        <f t="shared" si="2"/>
        <v>294000</v>
      </c>
      <c r="S24" s="108">
        <f t="shared" si="3"/>
        <v>294000</v>
      </c>
      <c r="T24" s="109">
        <f t="shared" si="5"/>
        <v>0</v>
      </c>
      <c r="U24" s="105">
        <f t="shared" si="5"/>
        <v>292000</v>
      </c>
      <c r="V24" s="105">
        <f t="shared" si="5"/>
        <v>376000</v>
      </c>
      <c r="W24" s="109">
        <f t="shared" si="5"/>
        <v>668000</v>
      </c>
      <c r="X24" s="110">
        <f t="shared" si="5"/>
        <v>668000</v>
      </c>
      <c r="Y24" s="67"/>
      <c r="Z24" s="70" t="s">
        <v>638</v>
      </c>
      <c r="AA24" s="144" t="s">
        <v>717</v>
      </c>
      <c r="AB24" s="118" t="s">
        <v>390</v>
      </c>
      <c r="AC24" s="118" t="s">
        <v>212</v>
      </c>
      <c r="AD24" s="118" t="s">
        <v>221</v>
      </c>
      <c r="AE24" s="118" t="s">
        <v>224</v>
      </c>
      <c r="AF24" s="118"/>
      <c r="AG24" s="64"/>
      <c r="AH24" s="64"/>
      <c r="AI24" s="64"/>
      <c r="AJ24" s="64"/>
      <c r="AK24" s="64"/>
      <c r="AL24" s="64"/>
      <c r="AM24" s="64"/>
      <c r="AN24" s="64"/>
      <c r="AO24" s="68"/>
    </row>
    <row r="25" spans="1:41" ht="14.25" customHeight="1" x14ac:dyDescent="0.25">
      <c r="A25" s="64"/>
      <c r="B25" s="114" t="s">
        <v>422</v>
      </c>
      <c r="C25" s="73" t="s">
        <v>66</v>
      </c>
      <c r="D25" s="73" t="s">
        <v>40</v>
      </c>
      <c r="E25" s="73" t="s">
        <v>36</v>
      </c>
      <c r="F25" s="73" t="s">
        <v>307</v>
      </c>
      <c r="G25" s="73" t="s">
        <v>308</v>
      </c>
      <c r="H25" s="73" t="s">
        <v>309</v>
      </c>
      <c r="I25" s="73">
        <v>2706</v>
      </c>
      <c r="J25" s="112">
        <v>0</v>
      </c>
      <c r="K25" s="105">
        <v>23000</v>
      </c>
      <c r="L25" s="105">
        <v>19000</v>
      </c>
      <c r="M25" s="104">
        <f t="shared" si="6"/>
        <v>42000</v>
      </c>
      <c r="N25" s="106">
        <f t="shared" si="1"/>
        <v>42000</v>
      </c>
      <c r="O25" s="111">
        <v>0</v>
      </c>
      <c r="P25" s="105">
        <v>43000</v>
      </c>
      <c r="Q25" s="105">
        <v>15000</v>
      </c>
      <c r="R25" s="107">
        <f t="shared" si="2"/>
        <v>58000</v>
      </c>
      <c r="S25" s="108">
        <f t="shared" si="3"/>
        <v>58000</v>
      </c>
      <c r="T25" s="109">
        <f t="shared" si="5"/>
        <v>0</v>
      </c>
      <c r="U25" s="105">
        <f t="shared" si="5"/>
        <v>66000</v>
      </c>
      <c r="V25" s="105">
        <f t="shared" si="5"/>
        <v>34000</v>
      </c>
      <c r="W25" s="109">
        <f t="shared" si="5"/>
        <v>100000</v>
      </c>
      <c r="X25" s="110">
        <f t="shared" si="5"/>
        <v>100000</v>
      </c>
      <c r="Y25" s="67"/>
      <c r="Z25" s="70" t="s">
        <v>639</v>
      </c>
      <c r="AA25" s="70" t="s">
        <v>563</v>
      </c>
      <c r="AB25" s="118" t="s">
        <v>391</v>
      </c>
      <c r="AC25" s="118" t="s">
        <v>212</v>
      </c>
      <c r="AD25" s="118"/>
      <c r="AE25" s="118"/>
      <c r="AF25" s="118"/>
      <c r="AG25" s="64"/>
      <c r="AH25" s="64"/>
      <c r="AI25" s="64"/>
      <c r="AJ25" s="64"/>
      <c r="AK25" s="64"/>
      <c r="AL25" s="64"/>
      <c r="AM25" s="64"/>
      <c r="AN25" s="64"/>
      <c r="AO25" s="68"/>
    </row>
    <row r="26" spans="1:41" ht="14.25" customHeight="1" x14ac:dyDescent="0.25">
      <c r="A26" s="64"/>
      <c r="B26" s="114" t="s">
        <v>423</v>
      </c>
      <c r="C26" s="73" t="s">
        <v>66</v>
      </c>
      <c r="D26" s="73" t="s">
        <v>40</v>
      </c>
      <c r="E26" s="73" t="s">
        <v>37</v>
      </c>
      <c r="F26" s="73" t="s">
        <v>310</v>
      </c>
      <c r="G26" s="73" t="s">
        <v>311</v>
      </c>
      <c r="H26" s="73" t="s">
        <v>90</v>
      </c>
      <c r="I26" s="73">
        <v>4809</v>
      </c>
      <c r="J26" s="112">
        <v>0</v>
      </c>
      <c r="K26" s="105">
        <v>0</v>
      </c>
      <c r="L26" s="105">
        <v>315000</v>
      </c>
      <c r="M26" s="104">
        <f t="shared" si="6"/>
        <v>315000</v>
      </c>
      <c r="N26" s="106">
        <f t="shared" si="1"/>
        <v>315000</v>
      </c>
      <c r="O26" s="111">
        <v>0</v>
      </c>
      <c r="P26" s="105">
        <v>0</v>
      </c>
      <c r="Q26" s="105">
        <v>315000</v>
      </c>
      <c r="R26" s="107">
        <f>SUM(P26:Q26)</f>
        <v>315000</v>
      </c>
      <c r="S26" s="108">
        <f>SUM(O26,R26)</f>
        <v>315000</v>
      </c>
      <c r="T26" s="109">
        <f t="shared" si="5"/>
        <v>0</v>
      </c>
      <c r="U26" s="105">
        <f t="shared" si="5"/>
        <v>0</v>
      </c>
      <c r="V26" s="105">
        <f t="shared" si="5"/>
        <v>630000</v>
      </c>
      <c r="W26" s="109">
        <f t="shared" si="5"/>
        <v>630000</v>
      </c>
      <c r="X26" s="110">
        <f t="shared" si="5"/>
        <v>630000</v>
      </c>
      <c r="Y26" s="67"/>
      <c r="Z26" s="70" t="s">
        <v>640</v>
      </c>
      <c r="AA26" s="70" t="s">
        <v>466</v>
      </c>
      <c r="AB26" s="118" t="s">
        <v>392</v>
      </c>
      <c r="AC26" s="118" t="s">
        <v>226</v>
      </c>
      <c r="AD26" s="118" t="s">
        <v>228</v>
      </c>
      <c r="AE26" s="118" t="s">
        <v>230</v>
      </c>
      <c r="AF26" s="118" t="s">
        <v>232</v>
      </c>
      <c r="AG26" s="64"/>
      <c r="AH26" s="64"/>
      <c r="AI26" s="64"/>
      <c r="AJ26" s="64"/>
      <c r="AK26" s="64"/>
      <c r="AL26" s="64"/>
      <c r="AM26" s="64"/>
      <c r="AN26" s="64"/>
      <c r="AO26" s="68"/>
    </row>
    <row r="27" spans="1:41" ht="14.25" customHeight="1" x14ac:dyDescent="0.25">
      <c r="A27" s="64"/>
      <c r="B27" s="114" t="s">
        <v>424</v>
      </c>
      <c r="C27" s="73" t="s">
        <v>66</v>
      </c>
      <c r="D27" s="73" t="s">
        <v>40</v>
      </c>
      <c r="E27" s="73" t="s">
        <v>38</v>
      </c>
      <c r="F27" s="73" t="s">
        <v>312</v>
      </c>
      <c r="G27" s="73" t="s">
        <v>313</v>
      </c>
      <c r="H27" s="73" t="s">
        <v>85</v>
      </c>
      <c r="I27" s="73" t="s">
        <v>86</v>
      </c>
      <c r="J27" s="112">
        <v>0</v>
      </c>
      <c r="K27" s="105">
        <v>95000</v>
      </c>
      <c r="L27" s="105">
        <v>115000</v>
      </c>
      <c r="M27" s="104">
        <f t="shared" si="6"/>
        <v>210000</v>
      </c>
      <c r="N27" s="106">
        <f t="shared" si="1"/>
        <v>210000</v>
      </c>
      <c r="O27" s="111">
        <v>0</v>
      </c>
      <c r="P27" s="105">
        <v>110000</v>
      </c>
      <c r="Q27" s="105">
        <v>80000</v>
      </c>
      <c r="R27" s="107">
        <f>SUM(P27:Q27)</f>
        <v>190000</v>
      </c>
      <c r="S27" s="108">
        <f>SUM(O27,R27)</f>
        <v>190000</v>
      </c>
      <c r="T27" s="109">
        <f t="shared" si="5"/>
        <v>0</v>
      </c>
      <c r="U27" s="105">
        <f t="shared" si="5"/>
        <v>205000</v>
      </c>
      <c r="V27" s="105">
        <f t="shared" si="5"/>
        <v>195000</v>
      </c>
      <c r="W27" s="109">
        <f t="shared" si="5"/>
        <v>400000</v>
      </c>
      <c r="X27" s="110">
        <f t="shared" si="5"/>
        <v>400000</v>
      </c>
      <c r="Y27" s="67"/>
      <c r="Z27" s="70" t="s">
        <v>641</v>
      </c>
      <c r="AA27" s="70" t="s">
        <v>566</v>
      </c>
      <c r="AB27" s="118" t="s">
        <v>393</v>
      </c>
      <c r="AC27" s="118" t="s">
        <v>221</v>
      </c>
      <c r="AD27" s="118"/>
      <c r="AE27" s="118"/>
      <c r="AF27" s="118"/>
      <c r="AG27" s="64"/>
      <c r="AH27" s="64"/>
      <c r="AI27" s="64"/>
      <c r="AJ27" s="64"/>
      <c r="AK27" s="64"/>
      <c r="AL27" s="64"/>
      <c r="AM27" s="64"/>
      <c r="AN27" s="64"/>
      <c r="AO27" s="68"/>
    </row>
    <row r="28" spans="1:41" ht="14.25" customHeight="1" x14ac:dyDescent="0.25">
      <c r="A28" s="64"/>
      <c r="B28" s="114" t="s">
        <v>425</v>
      </c>
      <c r="C28" s="73" t="s">
        <v>66</v>
      </c>
      <c r="D28" s="73" t="s">
        <v>40</v>
      </c>
      <c r="E28" s="73" t="s">
        <v>38</v>
      </c>
      <c r="F28" s="73" t="s">
        <v>314</v>
      </c>
      <c r="G28" s="73" t="s">
        <v>315</v>
      </c>
      <c r="H28" s="73" t="s">
        <v>316</v>
      </c>
      <c r="I28" s="73">
        <v>4612</v>
      </c>
      <c r="J28" s="112">
        <v>0</v>
      </c>
      <c r="K28" s="105">
        <v>150000</v>
      </c>
      <c r="L28" s="105">
        <v>75000</v>
      </c>
      <c r="M28" s="104">
        <f t="shared" si="6"/>
        <v>225000</v>
      </c>
      <c r="N28" s="106">
        <f t="shared" si="1"/>
        <v>225000</v>
      </c>
      <c r="O28" s="111">
        <v>0</v>
      </c>
      <c r="P28" s="105">
        <v>150000</v>
      </c>
      <c r="Q28" s="105">
        <v>75000</v>
      </c>
      <c r="R28" s="107">
        <f>SUM(P28:Q28)</f>
        <v>225000</v>
      </c>
      <c r="S28" s="108">
        <f>SUM(O28,R28)</f>
        <v>225000</v>
      </c>
      <c r="T28" s="109">
        <f t="shared" si="5"/>
        <v>0</v>
      </c>
      <c r="U28" s="105">
        <f t="shared" si="5"/>
        <v>300000</v>
      </c>
      <c r="V28" s="105">
        <f t="shared" si="5"/>
        <v>150000</v>
      </c>
      <c r="W28" s="109">
        <f t="shared" si="5"/>
        <v>450000</v>
      </c>
      <c r="X28" s="110">
        <f t="shared" si="5"/>
        <v>450000</v>
      </c>
      <c r="Y28" s="67"/>
      <c r="Z28" s="70" t="s">
        <v>642</v>
      </c>
      <c r="AA28" s="70" t="s">
        <v>569</v>
      </c>
      <c r="AB28" s="118" t="s">
        <v>394</v>
      </c>
      <c r="AC28" s="118" t="s">
        <v>212</v>
      </c>
      <c r="AD28" s="118"/>
      <c r="AE28" s="118"/>
      <c r="AF28" s="118"/>
      <c r="AG28" s="64"/>
      <c r="AH28" s="64"/>
      <c r="AI28" s="64"/>
      <c r="AJ28" s="64"/>
      <c r="AK28" s="64"/>
      <c r="AL28" s="64"/>
      <c r="AM28" s="64"/>
      <c r="AN28" s="64"/>
      <c r="AO28" s="68"/>
    </row>
    <row r="29" spans="1:41" ht="14.25" customHeight="1" x14ac:dyDescent="0.25">
      <c r="A29" s="64"/>
      <c r="B29" s="114" t="s">
        <v>426</v>
      </c>
      <c r="C29" s="73" t="s">
        <v>66</v>
      </c>
      <c r="D29" s="73" t="s">
        <v>40</v>
      </c>
      <c r="E29" s="73" t="s">
        <v>52</v>
      </c>
      <c r="F29" s="73" t="s">
        <v>317</v>
      </c>
      <c r="G29" s="73" t="s">
        <v>318</v>
      </c>
      <c r="H29" s="73" t="s">
        <v>319</v>
      </c>
      <c r="I29" s="73" t="s">
        <v>320</v>
      </c>
      <c r="J29" s="112">
        <v>0</v>
      </c>
      <c r="K29" s="113">
        <v>175000</v>
      </c>
      <c r="L29" s="113">
        <v>25000</v>
      </c>
      <c r="M29" s="104">
        <f t="shared" si="6"/>
        <v>200000</v>
      </c>
      <c r="N29" s="106">
        <f t="shared" si="1"/>
        <v>200000</v>
      </c>
      <c r="O29" s="107">
        <v>0</v>
      </c>
      <c r="P29" s="113">
        <v>175000</v>
      </c>
      <c r="Q29" s="113">
        <v>25000</v>
      </c>
      <c r="R29" s="107">
        <f>SUM(P29:Q29)</f>
        <v>200000</v>
      </c>
      <c r="S29" s="108">
        <f>SUM(O29,R29)</f>
        <v>200000</v>
      </c>
      <c r="T29" s="109">
        <f t="shared" si="5"/>
        <v>0</v>
      </c>
      <c r="U29" s="105">
        <f t="shared" si="5"/>
        <v>350000</v>
      </c>
      <c r="V29" s="105">
        <f t="shared" si="5"/>
        <v>50000</v>
      </c>
      <c r="W29" s="109">
        <f t="shared" si="5"/>
        <v>400000</v>
      </c>
      <c r="X29" s="110">
        <f t="shared" si="5"/>
        <v>400000</v>
      </c>
      <c r="Y29" s="67"/>
      <c r="Z29" s="70" t="s">
        <v>643</v>
      </c>
      <c r="AA29" s="70" t="s">
        <v>573</v>
      </c>
      <c r="AB29" s="118" t="s">
        <v>395</v>
      </c>
      <c r="AC29" s="118" t="s">
        <v>212</v>
      </c>
      <c r="AD29" s="118"/>
      <c r="AE29" s="118"/>
      <c r="AF29" s="118"/>
      <c r="AG29" s="64"/>
      <c r="AH29" s="64"/>
      <c r="AI29" s="64"/>
      <c r="AJ29" s="64"/>
      <c r="AK29" s="64"/>
      <c r="AL29" s="64"/>
      <c r="AM29" s="64"/>
      <c r="AN29" s="64"/>
      <c r="AO29" s="68"/>
    </row>
    <row r="30" spans="1:41" ht="14.25" customHeight="1" x14ac:dyDescent="0.25">
      <c r="A30" s="64"/>
      <c r="B30" s="114" t="s">
        <v>427</v>
      </c>
      <c r="C30" s="73" t="s">
        <v>66</v>
      </c>
      <c r="D30" s="73" t="s">
        <v>40</v>
      </c>
      <c r="E30" s="73" t="s">
        <v>52</v>
      </c>
      <c r="F30" s="73" t="s">
        <v>321</v>
      </c>
      <c r="G30" s="73" t="s">
        <v>322</v>
      </c>
      <c r="H30" s="73" t="s">
        <v>323</v>
      </c>
      <c r="I30" s="73">
        <v>604262427</v>
      </c>
      <c r="J30" s="112">
        <v>0</v>
      </c>
      <c r="K30" s="105">
        <v>0</v>
      </c>
      <c r="L30" s="105">
        <v>25000</v>
      </c>
      <c r="M30" s="104">
        <f t="shared" si="6"/>
        <v>25000</v>
      </c>
      <c r="N30" s="106">
        <f t="shared" si="1"/>
        <v>25000</v>
      </c>
      <c r="O30" s="111">
        <v>0</v>
      </c>
      <c r="P30" s="105">
        <v>0</v>
      </c>
      <c r="Q30" s="105">
        <v>25000</v>
      </c>
      <c r="R30" s="107">
        <f t="shared" ref="R30:R38" si="7">SUM(P30:Q30)</f>
        <v>25000</v>
      </c>
      <c r="S30" s="108">
        <f t="shared" ref="S30:S38" si="8">SUM(O30,R30)</f>
        <v>25000</v>
      </c>
      <c r="T30" s="109">
        <f t="shared" si="5"/>
        <v>0</v>
      </c>
      <c r="U30" s="105">
        <f t="shared" si="5"/>
        <v>0</v>
      </c>
      <c r="V30" s="105">
        <f t="shared" si="5"/>
        <v>50000</v>
      </c>
      <c r="W30" s="109">
        <f t="shared" si="5"/>
        <v>50000</v>
      </c>
      <c r="X30" s="110">
        <f t="shared" si="5"/>
        <v>50000</v>
      </c>
      <c r="Y30" s="67"/>
      <c r="Z30" s="70" t="s">
        <v>644</v>
      </c>
      <c r="AA30" s="70" t="s">
        <v>576</v>
      </c>
      <c r="AB30" s="118" t="s">
        <v>396</v>
      </c>
      <c r="AC30" s="118" t="s">
        <v>221</v>
      </c>
      <c r="AD30" s="118"/>
      <c r="AE30" s="118"/>
      <c r="AF30" s="118"/>
      <c r="AG30" s="64"/>
      <c r="AH30" s="64"/>
      <c r="AI30" s="64"/>
      <c r="AJ30" s="64"/>
      <c r="AK30" s="64"/>
      <c r="AL30" s="64"/>
      <c r="AM30" s="64"/>
      <c r="AN30" s="64"/>
      <c r="AO30" s="68"/>
    </row>
    <row r="31" spans="1:41" ht="14.25" customHeight="1" x14ac:dyDescent="0.25">
      <c r="A31" s="64"/>
      <c r="B31" s="114" t="s">
        <v>428</v>
      </c>
      <c r="C31" s="73" t="s">
        <v>66</v>
      </c>
      <c r="D31" s="73" t="s">
        <v>40</v>
      </c>
      <c r="E31" s="73" t="s">
        <v>52</v>
      </c>
      <c r="F31" s="73" t="s">
        <v>324</v>
      </c>
      <c r="G31" s="73" t="s">
        <v>325</v>
      </c>
      <c r="H31" s="73" t="s">
        <v>713</v>
      </c>
      <c r="I31" s="73" t="s">
        <v>714</v>
      </c>
      <c r="J31" s="112">
        <v>0</v>
      </c>
      <c r="K31" s="105">
        <v>80000</v>
      </c>
      <c r="L31" s="105">
        <v>35000</v>
      </c>
      <c r="M31" s="104">
        <f t="shared" si="6"/>
        <v>115000</v>
      </c>
      <c r="N31" s="106">
        <f t="shared" si="1"/>
        <v>115000</v>
      </c>
      <c r="O31" s="111">
        <v>0</v>
      </c>
      <c r="P31" s="105">
        <v>80000</v>
      </c>
      <c r="Q31" s="105">
        <v>35000</v>
      </c>
      <c r="R31" s="107">
        <f t="shared" si="7"/>
        <v>115000</v>
      </c>
      <c r="S31" s="108">
        <f t="shared" si="8"/>
        <v>115000</v>
      </c>
      <c r="T31" s="109">
        <f t="shared" si="5"/>
        <v>0</v>
      </c>
      <c r="U31" s="105">
        <f t="shared" si="5"/>
        <v>160000</v>
      </c>
      <c r="V31" s="105">
        <f t="shared" si="5"/>
        <v>70000</v>
      </c>
      <c r="W31" s="109">
        <f t="shared" si="5"/>
        <v>230000</v>
      </c>
      <c r="X31" s="110">
        <f t="shared" si="5"/>
        <v>230000</v>
      </c>
      <c r="Y31" s="67"/>
      <c r="Z31" s="70" t="s">
        <v>645</v>
      </c>
      <c r="AA31" s="70" t="s">
        <v>579</v>
      </c>
      <c r="AB31" s="118" t="s">
        <v>397</v>
      </c>
      <c r="AC31" s="118" t="s">
        <v>221</v>
      </c>
      <c r="AD31" s="118"/>
      <c r="AE31" s="118"/>
      <c r="AF31" s="118"/>
      <c r="AG31" s="64"/>
      <c r="AH31" s="64"/>
      <c r="AI31" s="64"/>
      <c r="AJ31" s="64"/>
      <c r="AK31" s="64"/>
      <c r="AL31" s="64"/>
      <c r="AM31" s="64"/>
      <c r="AN31" s="64"/>
      <c r="AO31" s="68"/>
    </row>
    <row r="32" spans="1:41" ht="14.25" customHeight="1" x14ac:dyDescent="0.25">
      <c r="A32" s="64"/>
      <c r="B32" s="114" t="s">
        <v>429</v>
      </c>
      <c r="C32" s="73" t="s">
        <v>66</v>
      </c>
      <c r="D32" s="73" t="s">
        <v>40</v>
      </c>
      <c r="E32" s="73" t="s">
        <v>53</v>
      </c>
      <c r="F32" s="73" t="s">
        <v>326</v>
      </c>
      <c r="G32" s="73" t="s">
        <v>327</v>
      </c>
      <c r="H32" s="73" t="s">
        <v>328</v>
      </c>
      <c r="I32" s="73" t="s">
        <v>329</v>
      </c>
      <c r="J32" s="112">
        <v>0</v>
      </c>
      <c r="K32" s="105">
        <v>0</v>
      </c>
      <c r="L32" s="105">
        <v>60000</v>
      </c>
      <c r="M32" s="104">
        <f t="shared" si="6"/>
        <v>60000</v>
      </c>
      <c r="N32" s="106">
        <f t="shared" si="1"/>
        <v>60000</v>
      </c>
      <c r="O32" s="111">
        <v>0</v>
      </c>
      <c r="P32" s="105">
        <v>10000</v>
      </c>
      <c r="Q32" s="105">
        <v>30000</v>
      </c>
      <c r="R32" s="107">
        <f t="shared" si="7"/>
        <v>40000</v>
      </c>
      <c r="S32" s="108">
        <f t="shared" si="8"/>
        <v>40000</v>
      </c>
      <c r="T32" s="109">
        <f t="shared" si="5"/>
        <v>0</v>
      </c>
      <c r="U32" s="105">
        <f t="shared" si="5"/>
        <v>10000</v>
      </c>
      <c r="V32" s="105">
        <f t="shared" si="5"/>
        <v>90000</v>
      </c>
      <c r="W32" s="109">
        <f t="shared" si="5"/>
        <v>100000</v>
      </c>
      <c r="X32" s="110">
        <f t="shared" si="5"/>
        <v>100000</v>
      </c>
      <c r="Y32" s="67"/>
      <c r="Z32" s="70" t="s">
        <v>646</v>
      </c>
      <c r="AA32" s="70" t="s">
        <v>507</v>
      </c>
      <c r="AB32" s="118" t="s">
        <v>398</v>
      </c>
      <c r="AC32" s="118" t="s">
        <v>215</v>
      </c>
      <c r="AD32" s="118"/>
      <c r="AE32" s="118"/>
      <c r="AF32" s="118"/>
      <c r="AG32" s="64"/>
      <c r="AH32" s="64"/>
      <c r="AI32" s="64"/>
      <c r="AJ32" s="64"/>
      <c r="AK32" s="64"/>
      <c r="AL32" s="64"/>
      <c r="AM32" s="64"/>
      <c r="AN32" s="64"/>
      <c r="AO32" s="68"/>
    </row>
    <row r="33" spans="1:41" ht="14.25" customHeight="1" x14ac:dyDescent="0.25">
      <c r="A33" s="64"/>
      <c r="B33" s="114" t="s">
        <v>430</v>
      </c>
      <c r="C33" s="73" t="s">
        <v>66</v>
      </c>
      <c r="D33" s="73" t="s">
        <v>40</v>
      </c>
      <c r="E33" s="73" t="s">
        <v>53</v>
      </c>
      <c r="F33" s="73" t="s">
        <v>330</v>
      </c>
      <c r="G33" s="73" t="s">
        <v>331</v>
      </c>
      <c r="H33" s="73" t="s">
        <v>332</v>
      </c>
      <c r="I33" s="73">
        <v>6248</v>
      </c>
      <c r="J33" s="112">
        <v>0</v>
      </c>
      <c r="K33" s="105">
        <v>135000</v>
      </c>
      <c r="L33" s="105">
        <v>185000</v>
      </c>
      <c r="M33" s="104">
        <f t="shared" si="6"/>
        <v>320000</v>
      </c>
      <c r="N33" s="106">
        <f t="shared" si="1"/>
        <v>320000</v>
      </c>
      <c r="O33" s="111">
        <v>0</v>
      </c>
      <c r="P33" s="105">
        <v>135000</v>
      </c>
      <c r="Q33" s="105">
        <v>205000</v>
      </c>
      <c r="R33" s="107">
        <f t="shared" si="7"/>
        <v>340000</v>
      </c>
      <c r="S33" s="108">
        <f t="shared" si="8"/>
        <v>340000</v>
      </c>
      <c r="T33" s="109">
        <f t="shared" si="5"/>
        <v>0</v>
      </c>
      <c r="U33" s="105">
        <f t="shared" si="5"/>
        <v>270000</v>
      </c>
      <c r="V33" s="105">
        <f t="shared" si="5"/>
        <v>390000</v>
      </c>
      <c r="W33" s="109">
        <f t="shared" si="5"/>
        <v>660000</v>
      </c>
      <c r="X33" s="110">
        <f t="shared" si="5"/>
        <v>660000</v>
      </c>
      <c r="Y33" s="67"/>
      <c r="Z33" s="70" t="s">
        <v>647</v>
      </c>
      <c r="AA33" s="70" t="s">
        <v>507</v>
      </c>
      <c r="AB33" s="118" t="s">
        <v>399</v>
      </c>
      <c r="AC33" s="118" t="s">
        <v>215</v>
      </c>
      <c r="AD33" s="118" t="s">
        <v>218</v>
      </c>
      <c r="AE33" s="118"/>
      <c r="AF33" s="118"/>
      <c r="AG33" s="64"/>
      <c r="AH33" s="64"/>
      <c r="AI33" s="64"/>
      <c r="AJ33" s="64"/>
      <c r="AK33" s="64"/>
      <c r="AL33" s="64"/>
      <c r="AM33" s="64"/>
      <c r="AN33" s="64"/>
      <c r="AO33" s="68"/>
    </row>
    <row r="34" spans="1:41" ht="14.25" customHeight="1" x14ac:dyDescent="0.25">
      <c r="A34" s="64"/>
      <c r="B34" s="114" t="s">
        <v>431</v>
      </c>
      <c r="C34" s="73" t="s">
        <v>66</v>
      </c>
      <c r="D34" s="73" t="s">
        <v>40</v>
      </c>
      <c r="E34" s="73" t="s">
        <v>54</v>
      </c>
      <c r="F34" s="73" t="s">
        <v>333</v>
      </c>
      <c r="G34" s="73" t="s">
        <v>334</v>
      </c>
      <c r="H34" s="73" t="s">
        <v>335</v>
      </c>
      <c r="I34" s="73">
        <v>3547</v>
      </c>
      <c r="J34" s="112">
        <v>0</v>
      </c>
      <c r="K34" s="105">
        <v>45000</v>
      </c>
      <c r="L34" s="105">
        <v>0</v>
      </c>
      <c r="M34" s="104">
        <f t="shared" si="6"/>
        <v>45000</v>
      </c>
      <c r="N34" s="106">
        <f t="shared" si="1"/>
        <v>45000</v>
      </c>
      <c r="O34" s="111">
        <v>0</v>
      </c>
      <c r="P34" s="105">
        <v>45000</v>
      </c>
      <c r="Q34" s="105">
        <v>0</v>
      </c>
      <c r="R34" s="107">
        <f t="shared" si="7"/>
        <v>45000</v>
      </c>
      <c r="S34" s="108">
        <f t="shared" si="8"/>
        <v>45000</v>
      </c>
      <c r="T34" s="109">
        <f t="shared" si="5"/>
        <v>0</v>
      </c>
      <c r="U34" s="105">
        <f t="shared" si="5"/>
        <v>90000</v>
      </c>
      <c r="V34" s="105">
        <f t="shared" si="5"/>
        <v>0</v>
      </c>
      <c r="W34" s="109">
        <f t="shared" si="5"/>
        <v>90000</v>
      </c>
      <c r="X34" s="110">
        <f t="shared" si="5"/>
        <v>90000</v>
      </c>
      <c r="Y34" s="67"/>
      <c r="Z34" s="70" t="s">
        <v>648</v>
      </c>
      <c r="AA34" s="70" t="s">
        <v>477</v>
      </c>
      <c r="AB34" s="118" t="s">
        <v>400</v>
      </c>
      <c r="AC34" s="118" t="s">
        <v>221</v>
      </c>
      <c r="AD34" s="118"/>
      <c r="AE34" s="118"/>
      <c r="AF34" s="118"/>
      <c r="AG34" s="64"/>
      <c r="AH34" s="64"/>
      <c r="AI34" s="64"/>
      <c r="AJ34" s="64"/>
      <c r="AK34" s="64"/>
      <c r="AL34" s="64"/>
      <c r="AM34" s="64"/>
      <c r="AN34" s="64"/>
      <c r="AO34" s="68"/>
    </row>
    <row r="35" spans="1:41" ht="14.25" customHeight="1" x14ac:dyDescent="0.25">
      <c r="A35" s="64"/>
      <c r="B35" s="114" t="s">
        <v>432</v>
      </c>
      <c r="C35" s="73" t="s">
        <v>66</v>
      </c>
      <c r="D35" s="73" t="s">
        <v>41</v>
      </c>
      <c r="E35" s="73" t="s">
        <v>37</v>
      </c>
      <c r="F35" s="73" t="s">
        <v>336</v>
      </c>
      <c r="G35" s="73" t="s">
        <v>337</v>
      </c>
      <c r="H35" s="73" t="s">
        <v>715</v>
      </c>
      <c r="I35" s="73">
        <v>4807</v>
      </c>
      <c r="J35" s="112">
        <v>0</v>
      </c>
      <c r="K35" s="105">
        <v>15000</v>
      </c>
      <c r="L35" s="105">
        <v>107000</v>
      </c>
      <c r="M35" s="104">
        <f t="shared" si="6"/>
        <v>122000</v>
      </c>
      <c r="N35" s="106">
        <f t="shared" si="1"/>
        <v>122000</v>
      </c>
      <c r="O35" s="111">
        <v>0</v>
      </c>
      <c r="P35" s="105">
        <v>15000</v>
      </c>
      <c r="Q35" s="105">
        <v>107000</v>
      </c>
      <c r="R35" s="107">
        <f t="shared" si="7"/>
        <v>122000</v>
      </c>
      <c r="S35" s="108">
        <f t="shared" si="8"/>
        <v>122000</v>
      </c>
      <c r="T35" s="109">
        <f t="shared" ref="T35:X40" si="9">SUM(J35,O35)</f>
        <v>0</v>
      </c>
      <c r="U35" s="105">
        <f t="shared" si="9"/>
        <v>30000</v>
      </c>
      <c r="V35" s="105">
        <f t="shared" si="9"/>
        <v>214000</v>
      </c>
      <c r="W35" s="109">
        <f t="shared" si="9"/>
        <v>244000</v>
      </c>
      <c r="X35" s="110">
        <f t="shared" si="9"/>
        <v>244000</v>
      </c>
      <c r="Y35" s="67"/>
      <c r="Z35" s="70" t="s">
        <v>649</v>
      </c>
      <c r="AA35" s="70" t="s">
        <v>466</v>
      </c>
      <c r="AB35" s="118" t="s">
        <v>401</v>
      </c>
      <c r="AC35" s="118" t="s">
        <v>234</v>
      </c>
      <c r="AD35" s="118"/>
      <c r="AE35" s="118"/>
      <c r="AF35" s="118"/>
      <c r="AG35" s="64"/>
      <c r="AH35" s="64"/>
      <c r="AI35" s="64"/>
      <c r="AJ35" s="64"/>
      <c r="AK35" s="64"/>
      <c r="AL35" s="64"/>
      <c r="AM35" s="64"/>
      <c r="AN35" s="64"/>
      <c r="AO35" s="68"/>
    </row>
    <row r="36" spans="1:41" ht="14.25" customHeight="1" x14ac:dyDescent="0.25">
      <c r="A36" s="64"/>
      <c r="B36" s="114" t="s">
        <v>433</v>
      </c>
      <c r="C36" s="73" t="s">
        <v>66</v>
      </c>
      <c r="D36" s="73" t="s">
        <v>41</v>
      </c>
      <c r="E36" s="73" t="s">
        <v>37</v>
      </c>
      <c r="F36" s="73" t="s">
        <v>338</v>
      </c>
      <c r="G36" s="73" t="s">
        <v>311</v>
      </c>
      <c r="H36" s="73" t="s">
        <v>90</v>
      </c>
      <c r="I36" s="73">
        <v>4809</v>
      </c>
      <c r="J36" s="112">
        <v>0</v>
      </c>
      <c r="K36" s="105">
        <v>84850</v>
      </c>
      <c r="L36" s="105">
        <v>20000</v>
      </c>
      <c r="M36" s="104">
        <f t="shared" si="6"/>
        <v>104850</v>
      </c>
      <c r="N36" s="106">
        <f t="shared" si="1"/>
        <v>104850</v>
      </c>
      <c r="O36" s="111">
        <v>0</v>
      </c>
      <c r="P36" s="105">
        <v>84850</v>
      </c>
      <c r="Q36" s="105">
        <v>20000</v>
      </c>
      <c r="R36" s="107">
        <f t="shared" si="7"/>
        <v>104850</v>
      </c>
      <c r="S36" s="108">
        <f t="shared" si="8"/>
        <v>104850</v>
      </c>
      <c r="T36" s="109">
        <f t="shared" si="9"/>
        <v>0</v>
      </c>
      <c r="U36" s="105">
        <f t="shared" si="9"/>
        <v>169700</v>
      </c>
      <c r="V36" s="105">
        <f t="shared" si="9"/>
        <v>40000</v>
      </c>
      <c r="W36" s="109">
        <f t="shared" si="9"/>
        <v>209700</v>
      </c>
      <c r="X36" s="110">
        <f t="shared" si="9"/>
        <v>209700</v>
      </c>
      <c r="Y36" s="67"/>
      <c r="Z36" s="70" t="s">
        <v>650</v>
      </c>
      <c r="AA36" s="70" t="s">
        <v>466</v>
      </c>
      <c r="AB36" s="118" t="s">
        <v>402</v>
      </c>
      <c r="AC36" s="118" t="s">
        <v>221</v>
      </c>
      <c r="AD36" s="118"/>
      <c r="AE36" s="118"/>
      <c r="AF36" s="118"/>
      <c r="AG36" s="64"/>
      <c r="AH36" s="64"/>
      <c r="AI36" s="64"/>
      <c r="AJ36" s="64"/>
      <c r="AK36" s="64"/>
      <c r="AL36" s="64"/>
      <c r="AM36" s="64"/>
      <c r="AN36" s="64"/>
      <c r="AO36" s="68"/>
    </row>
    <row r="37" spans="1:41" ht="14.25" customHeight="1" x14ac:dyDescent="0.25">
      <c r="A37" s="64"/>
      <c r="B37" s="114" t="s">
        <v>434</v>
      </c>
      <c r="C37" s="73" t="s">
        <v>66</v>
      </c>
      <c r="D37" s="73" t="s">
        <v>41</v>
      </c>
      <c r="E37" s="73" t="s">
        <v>38</v>
      </c>
      <c r="F37" s="73" t="s">
        <v>339</v>
      </c>
      <c r="G37" s="73" t="s">
        <v>340</v>
      </c>
      <c r="H37" s="73" t="s">
        <v>675</v>
      </c>
      <c r="I37" s="73" t="s">
        <v>341</v>
      </c>
      <c r="J37" s="112">
        <v>0</v>
      </c>
      <c r="K37" s="105">
        <v>0</v>
      </c>
      <c r="L37" s="105">
        <v>350000</v>
      </c>
      <c r="M37" s="104">
        <f t="shared" si="6"/>
        <v>350000</v>
      </c>
      <c r="N37" s="106">
        <f t="shared" si="1"/>
        <v>350000</v>
      </c>
      <c r="O37" s="111">
        <v>0</v>
      </c>
      <c r="P37" s="105">
        <v>0</v>
      </c>
      <c r="Q37" s="105">
        <v>350000</v>
      </c>
      <c r="R37" s="107">
        <f t="shared" si="7"/>
        <v>350000</v>
      </c>
      <c r="S37" s="108">
        <f t="shared" si="8"/>
        <v>350000</v>
      </c>
      <c r="T37" s="109">
        <f t="shared" si="9"/>
        <v>0</v>
      </c>
      <c r="U37" s="105">
        <f t="shared" si="9"/>
        <v>0</v>
      </c>
      <c r="V37" s="105">
        <f t="shared" si="9"/>
        <v>700000</v>
      </c>
      <c r="W37" s="109">
        <f t="shared" si="9"/>
        <v>700000</v>
      </c>
      <c r="X37" s="110">
        <f t="shared" si="9"/>
        <v>700000</v>
      </c>
      <c r="Y37" s="67"/>
      <c r="Z37" s="70" t="s">
        <v>651</v>
      </c>
      <c r="AA37" s="70" t="s">
        <v>596</v>
      </c>
      <c r="AB37" s="118" t="s">
        <v>403</v>
      </c>
      <c r="AC37" s="118" t="s">
        <v>234</v>
      </c>
      <c r="AD37" s="118"/>
      <c r="AE37" s="118"/>
      <c r="AF37" s="118"/>
      <c r="AG37" s="64"/>
      <c r="AH37" s="64"/>
      <c r="AI37" s="64"/>
      <c r="AJ37" s="64"/>
      <c r="AK37" s="64"/>
      <c r="AL37" s="64"/>
      <c r="AM37" s="64"/>
      <c r="AN37" s="64"/>
      <c r="AO37" s="68"/>
    </row>
    <row r="38" spans="1:41" ht="14.25" customHeight="1" x14ac:dyDescent="0.25">
      <c r="A38" s="64"/>
      <c r="B38" s="114" t="s">
        <v>435</v>
      </c>
      <c r="C38" s="73" t="s">
        <v>66</v>
      </c>
      <c r="D38" s="73" t="s">
        <v>41</v>
      </c>
      <c r="E38" s="73" t="s">
        <v>53</v>
      </c>
      <c r="F38" s="73" t="s">
        <v>342</v>
      </c>
      <c r="G38" s="73" t="s">
        <v>343</v>
      </c>
      <c r="H38" s="73" t="s">
        <v>344</v>
      </c>
      <c r="I38" s="73">
        <v>6200</v>
      </c>
      <c r="J38" s="112">
        <v>0</v>
      </c>
      <c r="K38" s="105">
        <v>113800</v>
      </c>
      <c r="L38" s="105">
        <v>322250</v>
      </c>
      <c r="M38" s="104">
        <f t="shared" si="6"/>
        <v>436050</v>
      </c>
      <c r="N38" s="106">
        <f t="shared" si="1"/>
        <v>436050</v>
      </c>
      <c r="O38" s="111">
        <v>0</v>
      </c>
      <c r="P38" s="105">
        <v>113800</v>
      </c>
      <c r="Q38" s="105">
        <v>322250</v>
      </c>
      <c r="R38" s="107">
        <f t="shared" si="7"/>
        <v>436050</v>
      </c>
      <c r="S38" s="108">
        <f t="shared" si="8"/>
        <v>436050</v>
      </c>
      <c r="T38" s="109">
        <f t="shared" si="9"/>
        <v>0</v>
      </c>
      <c r="U38" s="105">
        <f t="shared" si="9"/>
        <v>227600</v>
      </c>
      <c r="V38" s="105">
        <f t="shared" si="9"/>
        <v>644500</v>
      </c>
      <c r="W38" s="109">
        <f t="shared" si="9"/>
        <v>872100</v>
      </c>
      <c r="X38" s="110">
        <f t="shared" si="9"/>
        <v>872100</v>
      </c>
      <c r="Y38" s="67"/>
      <c r="Z38" s="70" t="s">
        <v>652</v>
      </c>
      <c r="AA38" s="70" t="s">
        <v>507</v>
      </c>
      <c r="AB38" s="118" t="s">
        <v>404</v>
      </c>
      <c r="AC38" s="118" t="s">
        <v>234</v>
      </c>
      <c r="AD38" s="118"/>
      <c r="AE38" s="118"/>
      <c r="AF38" s="118"/>
      <c r="AG38" s="64"/>
      <c r="AH38" s="64"/>
      <c r="AI38" s="64"/>
      <c r="AJ38" s="64"/>
      <c r="AK38" s="64"/>
      <c r="AL38" s="64"/>
      <c r="AM38" s="64"/>
      <c r="AN38" s="64"/>
      <c r="AO38" s="68"/>
    </row>
    <row r="39" spans="1:41" ht="14.25" customHeight="1" x14ac:dyDescent="0.25">
      <c r="A39" s="64"/>
      <c r="B39" s="114" t="s">
        <v>436</v>
      </c>
      <c r="C39" s="73" t="s">
        <v>66</v>
      </c>
      <c r="D39" s="73" t="s">
        <v>40</v>
      </c>
      <c r="E39" s="73" t="s">
        <v>56</v>
      </c>
      <c r="F39" s="73" t="s">
        <v>345</v>
      </c>
      <c r="G39" s="73" t="s">
        <v>346</v>
      </c>
      <c r="H39" s="73" t="s">
        <v>347</v>
      </c>
      <c r="I39" s="73">
        <v>7500</v>
      </c>
      <c r="J39" s="112">
        <v>0</v>
      </c>
      <c r="K39" s="105">
        <v>95400</v>
      </c>
      <c r="L39" s="105">
        <v>30000</v>
      </c>
      <c r="M39" s="104">
        <f>SUM(K39:L39)</f>
        <v>125400</v>
      </c>
      <c r="N39" s="106">
        <f>SUM(J39,M39)</f>
        <v>125400</v>
      </c>
      <c r="O39" s="111">
        <v>0</v>
      </c>
      <c r="P39" s="105">
        <v>77000</v>
      </c>
      <c r="Q39" s="105">
        <v>40000</v>
      </c>
      <c r="R39" s="107">
        <f>SUM(P39:Q39)</f>
        <v>117000</v>
      </c>
      <c r="S39" s="108">
        <f>SUM(O39,R39)</f>
        <v>117000</v>
      </c>
      <c r="T39" s="109">
        <f t="shared" si="9"/>
        <v>0</v>
      </c>
      <c r="U39" s="105">
        <f t="shared" si="9"/>
        <v>172400</v>
      </c>
      <c r="V39" s="105">
        <f t="shared" si="9"/>
        <v>70000</v>
      </c>
      <c r="W39" s="109">
        <f t="shared" si="9"/>
        <v>242400</v>
      </c>
      <c r="X39" s="110">
        <f t="shared" si="9"/>
        <v>242400</v>
      </c>
      <c r="Y39" s="67"/>
      <c r="Z39" s="70" t="s">
        <v>653</v>
      </c>
      <c r="AA39" s="70" t="s">
        <v>480</v>
      </c>
      <c r="AB39" s="118" t="s">
        <v>405</v>
      </c>
      <c r="AC39" s="118" t="s">
        <v>218</v>
      </c>
      <c r="AD39" s="118" t="s">
        <v>221</v>
      </c>
      <c r="AE39" s="118"/>
      <c r="AF39" s="118"/>
      <c r="AG39" s="64"/>
      <c r="AH39" s="64"/>
      <c r="AI39" s="64"/>
      <c r="AJ39" s="64"/>
      <c r="AK39" s="64"/>
      <c r="AL39" s="64"/>
      <c r="AM39" s="64"/>
      <c r="AN39" s="64"/>
      <c r="AO39" s="64"/>
    </row>
    <row r="40" spans="1:41" ht="14.25" customHeight="1" x14ac:dyDescent="0.25">
      <c r="A40" s="64"/>
      <c r="B40" s="114" t="s">
        <v>437</v>
      </c>
      <c r="C40" s="73" t="s">
        <v>66</v>
      </c>
      <c r="D40" s="73" t="s">
        <v>41</v>
      </c>
      <c r="E40" s="73" t="s">
        <v>56</v>
      </c>
      <c r="F40" s="73" t="s">
        <v>348</v>
      </c>
      <c r="G40" s="73" t="s">
        <v>346</v>
      </c>
      <c r="H40" s="73" t="s">
        <v>347</v>
      </c>
      <c r="I40" s="73">
        <v>7500</v>
      </c>
      <c r="J40" s="112">
        <v>0</v>
      </c>
      <c r="K40" s="105">
        <v>80400</v>
      </c>
      <c r="L40" s="105">
        <v>90000</v>
      </c>
      <c r="M40" s="104">
        <f>SUM(K40:L40)</f>
        <v>170400</v>
      </c>
      <c r="N40" s="106">
        <f>SUM(J40,M40)</f>
        <v>170400</v>
      </c>
      <c r="O40" s="111">
        <v>0</v>
      </c>
      <c r="P40" s="105">
        <v>67000</v>
      </c>
      <c r="Q40" s="105">
        <v>146000</v>
      </c>
      <c r="R40" s="107">
        <f>SUM(P40:Q40)</f>
        <v>213000</v>
      </c>
      <c r="S40" s="108">
        <f>SUM(O40,R40)</f>
        <v>213000</v>
      </c>
      <c r="T40" s="109">
        <f t="shared" si="9"/>
        <v>0</v>
      </c>
      <c r="U40" s="105">
        <f t="shared" si="9"/>
        <v>147400</v>
      </c>
      <c r="V40" s="105">
        <f t="shared" si="9"/>
        <v>236000</v>
      </c>
      <c r="W40" s="109">
        <f t="shared" si="9"/>
        <v>383400</v>
      </c>
      <c r="X40" s="110">
        <f t="shared" si="9"/>
        <v>383400</v>
      </c>
      <c r="Y40" s="67"/>
      <c r="Z40" s="70" t="s">
        <v>654</v>
      </c>
      <c r="AA40" s="70" t="s">
        <v>480</v>
      </c>
      <c r="AB40" s="118" t="s">
        <v>406</v>
      </c>
      <c r="AC40" s="118" t="s">
        <v>221</v>
      </c>
      <c r="AD40" s="118" t="s">
        <v>234</v>
      </c>
      <c r="AE40" s="118"/>
      <c r="AF40" s="118"/>
      <c r="AG40" s="64"/>
      <c r="AH40" s="64"/>
      <c r="AI40" s="64"/>
      <c r="AJ40" s="64"/>
      <c r="AK40" s="64"/>
      <c r="AL40" s="64"/>
      <c r="AM40" s="64"/>
      <c r="AN40" s="64"/>
      <c r="AO40" s="64"/>
    </row>
    <row r="41" spans="1:41" ht="14.25" customHeight="1" x14ac:dyDescent="0.25">
      <c r="A41" s="64"/>
      <c r="B41" s="64"/>
      <c r="C41" s="64"/>
      <c r="D41" s="64"/>
      <c r="E41" s="64"/>
      <c r="F41" s="64"/>
      <c r="G41" s="64"/>
      <c r="H41" s="71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72"/>
      <c r="X41" s="72"/>
      <c r="Y41" s="72"/>
      <c r="Z41" s="72"/>
      <c r="AA41" s="72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</row>
    <row r="42" spans="1:41" ht="14.25" hidden="1" customHeight="1" x14ac:dyDescent="0.25">
      <c r="A42" s="64"/>
      <c r="B42" s="64"/>
      <c r="C42" s="64"/>
      <c r="D42" s="64"/>
      <c r="E42" s="64"/>
      <c r="F42" s="64"/>
      <c r="G42" s="64"/>
      <c r="H42" s="71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</row>
    <row r="43" spans="1:41" ht="14.25" hidden="1" customHeight="1" x14ac:dyDescent="0.25">
      <c r="A43" s="64"/>
      <c r="B43" s="64"/>
      <c r="C43" s="64"/>
      <c r="D43" s="64"/>
      <c r="E43" s="64"/>
      <c r="F43" s="64"/>
      <c r="G43" s="64"/>
      <c r="H43" s="71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</row>
    <row r="44" spans="1:41" ht="14.25" hidden="1" customHeight="1" x14ac:dyDescent="0.25">
      <c r="A44" s="64"/>
      <c r="B44" s="64"/>
      <c r="C44" s="64"/>
      <c r="D44" s="64"/>
      <c r="E44" s="64"/>
      <c r="F44" s="64"/>
      <c r="G44" s="64"/>
      <c r="H44" s="71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</row>
    <row r="45" spans="1:41" ht="14.25" hidden="1" customHeight="1" x14ac:dyDescent="0.25">
      <c r="A45" s="64"/>
      <c r="B45" s="64"/>
      <c r="C45" s="64"/>
      <c r="D45" s="64"/>
      <c r="E45" s="64"/>
      <c r="F45" s="64"/>
      <c r="G45" s="64"/>
      <c r="H45" s="71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</row>
    <row r="46" spans="1:41" ht="14.25" hidden="1" customHeight="1" x14ac:dyDescent="0.25">
      <c r="A46" s="64"/>
      <c r="B46" s="64"/>
      <c r="C46" s="64"/>
      <c r="D46" s="64"/>
      <c r="E46" s="64"/>
      <c r="F46" s="64"/>
      <c r="G46" s="64"/>
      <c r="H46" s="71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</row>
    <row r="47" spans="1:41" ht="14.25" hidden="1" customHeight="1" x14ac:dyDescent="0.25">
      <c r="A47" s="64"/>
      <c r="B47" s="64"/>
      <c r="C47" s="64"/>
      <c r="D47" s="64"/>
      <c r="E47" s="64"/>
      <c r="F47" s="64"/>
      <c r="G47" s="64"/>
      <c r="H47" s="71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</row>
    <row r="48" spans="1:41" ht="14.25" customHeight="1" x14ac:dyDescent="0.2">
      <c r="B48" s="59">
        <v>1</v>
      </c>
      <c r="C48" s="59">
        <v>2</v>
      </c>
      <c r="D48" s="59">
        <v>3</v>
      </c>
      <c r="E48" s="59">
        <v>4</v>
      </c>
      <c r="F48" s="59">
        <v>5</v>
      </c>
      <c r="G48" s="59">
        <v>6</v>
      </c>
      <c r="H48" s="59">
        <v>7</v>
      </c>
      <c r="I48" s="59">
        <v>8</v>
      </c>
      <c r="J48" s="59">
        <v>9</v>
      </c>
      <c r="K48" s="59">
        <v>10</v>
      </c>
      <c r="L48" s="59">
        <v>11</v>
      </c>
      <c r="M48" s="59">
        <v>12</v>
      </c>
      <c r="N48" s="59">
        <v>13</v>
      </c>
      <c r="O48" s="59">
        <v>14</v>
      </c>
      <c r="P48" s="59">
        <v>15</v>
      </c>
      <c r="Q48" s="59">
        <v>16</v>
      </c>
      <c r="R48" s="59">
        <v>17</v>
      </c>
      <c r="S48" s="59">
        <v>18</v>
      </c>
      <c r="T48" s="59">
        <v>19</v>
      </c>
      <c r="U48" s="59">
        <v>20</v>
      </c>
      <c r="V48" s="59">
        <v>21</v>
      </c>
      <c r="W48" s="59">
        <v>22</v>
      </c>
      <c r="X48" s="59">
        <v>23</v>
      </c>
      <c r="Y48" s="59">
        <v>24</v>
      </c>
      <c r="Z48" s="59">
        <v>25</v>
      </c>
      <c r="AB48" s="59">
        <v>26</v>
      </c>
      <c r="AC48" s="59">
        <v>27</v>
      </c>
      <c r="AD48" s="59">
        <v>28</v>
      </c>
      <c r="AE48" s="59">
        <v>29</v>
      </c>
      <c r="AF48" s="59">
        <v>30</v>
      </c>
    </row>
    <row r="57" spans="26:27" ht="14.25" customHeight="1" x14ac:dyDescent="0.2">
      <c r="Z57" s="70"/>
      <c r="AA57" s="143"/>
    </row>
  </sheetData>
  <sheetProtection algorithmName="SHA-512" hashValue="KsRJZY3fnwiq9PwsGql6sNMNTR4ThBvfu/PEVHWdzzCBPagpdrTH6W/fEeZ+P1EnXcNXZx9IRQWa8DUvcQJc7w==" saltValue="WoGxN8BxnwRR6eFaGUaolA==" spinCount="100000" sheet="1" objects="1" scenarios="1" selectLockedCells="1" selectUnlockedCells="1"/>
  <hyperlinks>
    <hyperlink ref="H10" r:id="rId1" display="mailto:prorektor-zahranici@jcu.cz"/>
    <hyperlink ref="H11" r:id="rId2" display="mailto:prorektor-zahranici@jcu.cz"/>
    <hyperlink ref="H17" r:id="rId3" display="mailto:onpesek@ff.jcu.cz"/>
    <hyperlink ref="H18" r:id="rId4" display="mailto:lnagy@ff.jcu.cz"/>
    <hyperlink ref="H21" r:id="rId5"/>
    <hyperlink ref="H24" r:id="rId6" display="mailto:klufova@ef.jcu.cz"/>
    <hyperlink ref="H4" r:id="rId7"/>
    <hyperlink ref="H6" r:id="rId8"/>
    <hyperlink ref="H7" r:id="rId9"/>
    <hyperlink ref="H8" r:id="rId10"/>
    <hyperlink ref="H9" r:id="rId11"/>
    <hyperlink ref="H12" r:id="rId12"/>
    <hyperlink ref="H13" r:id="rId13"/>
    <hyperlink ref="H14" r:id="rId14"/>
    <hyperlink ref="H16" r:id="rId15"/>
    <hyperlink ref="H22" r:id="rId16"/>
    <hyperlink ref="H23" r:id="rId17"/>
    <hyperlink ref="H25" r:id="rId18"/>
    <hyperlink ref="H26" r:id="rId19"/>
    <hyperlink ref="H28" r:id="rId20"/>
    <hyperlink ref="H29" r:id="rId21"/>
    <hyperlink ref="H30" r:id="rId22"/>
    <hyperlink ref="H32" r:id="rId23"/>
    <hyperlink ref="H33" r:id="rId24"/>
    <hyperlink ref="H34" r:id="rId25"/>
    <hyperlink ref="H36" r:id="rId26"/>
    <hyperlink ref="H35" r:id="rId27"/>
    <hyperlink ref="H38" r:id="rId28"/>
    <hyperlink ref="H39" r:id="rId29"/>
    <hyperlink ref="H40" r:id="rId30"/>
    <hyperlink ref="H31" r:id="rId31" display="mailto:dekan@pf.jcu.cz"/>
    <hyperlink ref="H37" r:id="rId32"/>
  </hyperlinks>
  <pageMargins left="0.7" right="0.7" top="0.78740157499999996" bottom="0.78740157499999996" header="0.3" footer="0.3"/>
  <pageSetup paperSize="9" orientation="portrait" r:id="rId3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89999084444715716"/>
  </sheetPr>
  <dimension ref="A1:AO28"/>
  <sheetViews>
    <sheetView workbookViewId="0">
      <pane xSplit="9" ySplit="2" topLeftCell="J3" activePane="bottomRight" state="frozen"/>
      <selection pane="topRight" activeCell="J1" sqref="J1"/>
      <selection pane="bottomLeft" activeCell="A3" sqref="A3"/>
      <selection pane="bottomRight" sqref="A1:AK1048576"/>
    </sheetView>
  </sheetViews>
  <sheetFormatPr defaultColWidth="6.7109375" defaultRowHeight="14.25" customHeight="1" x14ac:dyDescent="0.2"/>
  <cols>
    <col min="1" max="1" width="6.7109375" style="59" customWidth="1"/>
    <col min="2" max="9" width="5" style="59" hidden="1" customWidth="1"/>
    <col min="10" max="24" width="10.140625" style="59" hidden="1" customWidth="1"/>
    <col min="25" max="25" width="3.5703125" style="59" hidden="1" customWidth="1"/>
    <col min="26" max="26" width="18.42578125" style="59" hidden="1" customWidth="1"/>
    <col min="27" max="27" width="7" style="59" hidden="1" customWidth="1"/>
    <col min="28" max="32" width="6.42578125" style="59" hidden="1" customWidth="1"/>
    <col min="33" max="36" width="6.7109375" style="59" hidden="1" customWidth="1"/>
    <col min="37" max="42" width="6.7109375" style="59" customWidth="1"/>
    <col min="43" max="47" width="6.7109375" style="59"/>
    <col min="48" max="48" width="7" style="59" bestFit="1" customWidth="1"/>
    <col min="49" max="16384" width="6.7109375" style="59"/>
  </cols>
  <sheetData>
    <row r="1" spans="1:41" ht="14.25" customHeight="1" x14ac:dyDescent="0.2">
      <c r="B1" s="133"/>
      <c r="C1" s="133"/>
      <c r="D1" s="133"/>
      <c r="E1" s="133">
        <v>1</v>
      </c>
      <c r="F1" s="133">
        <v>2</v>
      </c>
      <c r="G1" s="133">
        <v>3</v>
      </c>
      <c r="H1" s="133">
        <v>4</v>
      </c>
      <c r="I1" s="133">
        <v>5</v>
      </c>
      <c r="J1" s="133">
        <v>6</v>
      </c>
      <c r="K1" s="133">
        <v>7</v>
      </c>
      <c r="L1" s="133">
        <v>8</v>
      </c>
      <c r="M1" s="133">
        <v>9</v>
      </c>
      <c r="N1" s="133">
        <v>10</v>
      </c>
      <c r="O1" s="133">
        <v>11</v>
      </c>
      <c r="P1" s="133">
        <v>12</v>
      </c>
      <c r="Q1" s="133">
        <v>13</v>
      </c>
      <c r="R1" s="133">
        <v>14</v>
      </c>
      <c r="S1" s="133">
        <v>15</v>
      </c>
      <c r="T1" s="133">
        <v>16</v>
      </c>
      <c r="U1" s="133">
        <v>17</v>
      </c>
      <c r="V1" s="133">
        <v>18</v>
      </c>
      <c r="W1" s="133">
        <v>19</v>
      </c>
      <c r="X1" s="133">
        <v>20</v>
      </c>
      <c r="Y1" s="133">
        <v>21</v>
      </c>
      <c r="Z1" s="133">
        <v>22</v>
      </c>
      <c r="AA1" s="133">
        <v>23</v>
      </c>
      <c r="AB1" s="133">
        <v>24</v>
      </c>
      <c r="AC1" s="133">
        <v>25</v>
      </c>
      <c r="AD1" s="133">
        <v>26</v>
      </c>
      <c r="AE1" s="133">
        <v>27</v>
      </c>
      <c r="AF1" s="133">
        <v>28</v>
      </c>
      <c r="AG1" s="133">
        <v>29</v>
      </c>
      <c r="AH1" s="133">
        <v>30</v>
      </c>
      <c r="AI1" s="133">
        <v>31</v>
      </c>
    </row>
    <row r="2" spans="1:41" ht="39" customHeight="1" x14ac:dyDescent="0.25">
      <c r="A2" s="64"/>
      <c r="B2" s="185" t="s">
        <v>247</v>
      </c>
      <c r="C2" s="185" t="s">
        <v>248</v>
      </c>
      <c r="D2" s="185" t="s">
        <v>248</v>
      </c>
      <c r="E2" s="185" t="s">
        <v>249</v>
      </c>
      <c r="F2" s="186" t="s">
        <v>250</v>
      </c>
      <c r="G2" s="186" t="s">
        <v>246</v>
      </c>
      <c r="H2" s="186" t="s">
        <v>59</v>
      </c>
      <c r="I2" s="186" t="s">
        <v>251</v>
      </c>
      <c r="J2" s="187" t="s">
        <v>349</v>
      </c>
      <c r="K2" s="187" t="s">
        <v>350</v>
      </c>
      <c r="L2" s="187" t="s">
        <v>351</v>
      </c>
      <c r="M2" s="187" t="s">
        <v>352</v>
      </c>
      <c r="N2" s="188" t="s">
        <v>353</v>
      </c>
      <c r="O2" s="189" t="s">
        <v>354</v>
      </c>
      <c r="P2" s="189" t="s">
        <v>355</v>
      </c>
      <c r="Q2" s="189" t="s">
        <v>356</v>
      </c>
      <c r="R2" s="189" t="s">
        <v>357</v>
      </c>
      <c r="S2" s="190" t="s">
        <v>358</v>
      </c>
      <c r="T2" s="191" t="s">
        <v>359</v>
      </c>
      <c r="U2" s="191" t="s">
        <v>360</v>
      </c>
      <c r="V2" s="191" t="s">
        <v>361</v>
      </c>
      <c r="W2" s="191" t="s">
        <v>362</v>
      </c>
      <c r="X2" s="192" t="s">
        <v>363</v>
      </c>
      <c r="Y2" s="66"/>
      <c r="Z2" s="69" t="s">
        <v>76</v>
      </c>
      <c r="AA2" s="69" t="s">
        <v>446</v>
      </c>
      <c r="AB2" s="69" t="s">
        <v>408</v>
      </c>
      <c r="AC2" s="69" t="s">
        <v>671</v>
      </c>
      <c r="AD2" s="69" t="s">
        <v>672</v>
      </c>
      <c r="AE2" s="69" t="s">
        <v>673</v>
      </c>
      <c r="AF2" s="69" t="s">
        <v>674</v>
      </c>
      <c r="AG2" s="64"/>
      <c r="AH2" s="64"/>
      <c r="AI2" s="64"/>
      <c r="AJ2" s="64"/>
      <c r="AK2" s="64"/>
      <c r="AL2" s="64"/>
      <c r="AM2" s="64"/>
      <c r="AN2" s="64"/>
      <c r="AO2" s="64"/>
    </row>
    <row r="3" spans="1:41" ht="14.25" customHeight="1" x14ac:dyDescent="0.25">
      <c r="A3" s="64"/>
      <c r="B3" s="178" t="s">
        <v>50</v>
      </c>
      <c r="C3" s="179" t="s">
        <v>65</v>
      </c>
      <c r="D3" s="179" t="s">
        <v>274</v>
      </c>
      <c r="E3" s="179" t="s">
        <v>252</v>
      </c>
      <c r="F3" s="179" t="s">
        <v>275</v>
      </c>
      <c r="G3" s="179" t="s">
        <v>69</v>
      </c>
      <c r="H3" s="179" t="s">
        <v>112</v>
      </c>
      <c r="I3" s="179">
        <v>2007</v>
      </c>
      <c r="J3" s="193">
        <v>0</v>
      </c>
      <c r="K3" s="194">
        <v>0</v>
      </c>
      <c r="L3" s="209">
        <v>2350000</v>
      </c>
      <c r="M3" s="193">
        <f t="shared" ref="M3:M11" si="0">SUM(K3:L3)</f>
        <v>2350000</v>
      </c>
      <c r="N3" s="193">
        <f t="shared" ref="N3:N11" si="1">SUM(J3,M3)</f>
        <v>2350000</v>
      </c>
      <c r="O3" s="195">
        <v>0</v>
      </c>
      <c r="P3" s="194">
        <v>0</v>
      </c>
      <c r="Q3" s="209">
        <v>2350000</v>
      </c>
      <c r="R3" s="195">
        <f t="shared" ref="R3:R11" si="2">SUM(P3:Q3)</f>
        <v>2350000</v>
      </c>
      <c r="S3" s="195">
        <f t="shared" ref="S3:S11" si="3">SUM(O3,R3)</f>
        <v>2350000</v>
      </c>
      <c r="T3" s="196">
        <f t="shared" ref="T3:X10" si="4">SUM(J3,O3)</f>
        <v>0</v>
      </c>
      <c r="U3" s="194">
        <f t="shared" si="4"/>
        <v>0</v>
      </c>
      <c r="V3" s="194">
        <f t="shared" si="4"/>
        <v>4700000</v>
      </c>
      <c r="W3" s="196">
        <f t="shared" si="4"/>
        <v>4700000</v>
      </c>
      <c r="X3" s="196">
        <f t="shared" si="4"/>
        <v>4700000</v>
      </c>
      <c r="Y3" s="67"/>
      <c r="Z3" s="181" t="s">
        <v>625</v>
      </c>
      <c r="AA3" s="182" t="s">
        <v>655</v>
      </c>
      <c r="AB3" s="197" t="s">
        <v>377</v>
      </c>
      <c r="AC3" s="198">
        <v>22</v>
      </c>
      <c r="AD3" s="198">
        <v>124</v>
      </c>
      <c r="AE3" s="198">
        <v>46</v>
      </c>
      <c r="AF3" s="198">
        <v>248</v>
      </c>
      <c r="AG3" s="64"/>
      <c r="AH3" s="64"/>
      <c r="AI3" s="64"/>
      <c r="AJ3" s="64"/>
      <c r="AK3" s="64"/>
      <c r="AL3" s="64"/>
      <c r="AM3" s="64"/>
      <c r="AN3" s="64"/>
      <c r="AO3" s="68"/>
    </row>
    <row r="4" spans="1:41" ht="14.25" customHeight="1" x14ac:dyDescent="0.25">
      <c r="A4" s="64"/>
      <c r="B4" s="114" t="s">
        <v>50</v>
      </c>
      <c r="C4" s="73" t="s">
        <v>65</v>
      </c>
      <c r="D4" s="73" t="s">
        <v>274</v>
      </c>
      <c r="E4" s="73" t="s">
        <v>36</v>
      </c>
      <c r="F4" s="73" t="str">
        <f>CONCATENATE($F$3," - ",E4)</f>
        <v>Zahraniční mobility studentů JU - EF</v>
      </c>
      <c r="G4" s="73" t="s">
        <v>670</v>
      </c>
      <c r="H4" s="73" t="s">
        <v>309</v>
      </c>
      <c r="I4" s="73">
        <v>2706</v>
      </c>
      <c r="J4" s="199">
        <v>0</v>
      </c>
      <c r="K4" s="200">
        <v>0</v>
      </c>
      <c r="L4" s="200">
        <v>273000</v>
      </c>
      <c r="M4" s="199">
        <f t="shared" si="0"/>
        <v>273000</v>
      </c>
      <c r="N4" s="193">
        <f t="shared" si="1"/>
        <v>273000</v>
      </c>
      <c r="O4" s="201">
        <v>0</v>
      </c>
      <c r="P4" s="200">
        <v>0</v>
      </c>
      <c r="Q4" s="200">
        <v>272000</v>
      </c>
      <c r="R4" s="201">
        <f t="shared" si="2"/>
        <v>272000</v>
      </c>
      <c r="S4" s="195">
        <f t="shared" si="3"/>
        <v>272000</v>
      </c>
      <c r="T4" s="202">
        <f t="shared" si="4"/>
        <v>0</v>
      </c>
      <c r="U4" s="200">
        <f t="shared" si="4"/>
        <v>0</v>
      </c>
      <c r="V4" s="200">
        <f t="shared" si="4"/>
        <v>545000</v>
      </c>
      <c r="W4" s="202">
        <f t="shared" si="4"/>
        <v>545000</v>
      </c>
      <c r="X4" s="196">
        <f t="shared" si="4"/>
        <v>545000</v>
      </c>
      <c r="Y4" s="67"/>
      <c r="Z4" s="70" t="str">
        <f>CONCATENATE($Z$3,"/",E4)</f>
        <v>112-IP19-20 09/EF</v>
      </c>
      <c r="AA4" s="70" t="s">
        <v>489</v>
      </c>
      <c r="AB4" s="203"/>
      <c r="AC4" s="204">
        <f>8+4</f>
        <v>12</v>
      </c>
      <c r="AD4" s="204">
        <v>0</v>
      </c>
      <c r="AE4" s="204">
        <f>16+8</f>
        <v>24</v>
      </c>
      <c r="AF4" s="204">
        <v>0</v>
      </c>
      <c r="AG4" s="64"/>
      <c r="AH4" s="64"/>
      <c r="AI4" s="64"/>
      <c r="AJ4" s="64"/>
      <c r="AK4" s="64"/>
      <c r="AL4" s="64"/>
      <c r="AM4" s="64"/>
      <c r="AN4" s="64"/>
      <c r="AO4" s="68"/>
    </row>
    <row r="5" spans="1:41" ht="14.25" customHeight="1" x14ac:dyDescent="0.25">
      <c r="A5" s="64"/>
      <c r="B5" s="114" t="s">
        <v>50</v>
      </c>
      <c r="C5" s="73" t="s">
        <v>65</v>
      </c>
      <c r="D5" s="73" t="s">
        <v>274</v>
      </c>
      <c r="E5" s="73" t="s">
        <v>37</v>
      </c>
      <c r="F5" s="73" t="str">
        <f t="shared" ref="F5:F11" si="5">CONCATENATE($F$3," - ",E5)</f>
        <v>Zahraniční mobility studentů JU - FF</v>
      </c>
      <c r="G5" s="73" t="s">
        <v>311</v>
      </c>
      <c r="H5" s="73" t="s">
        <v>90</v>
      </c>
      <c r="I5" s="73">
        <v>4809</v>
      </c>
      <c r="J5" s="199">
        <v>0</v>
      </c>
      <c r="K5" s="200">
        <v>0</v>
      </c>
      <c r="L5" s="200">
        <v>210000</v>
      </c>
      <c r="M5" s="199">
        <f t="shared" si="0"/>
        <v>210000</v>
      </c>
      <c r="N5" s="193">
        <f t="shared" si="1"/>
        <v>210000</v>
      </c>
      <c r="O5" s="201">
        <v>0</v>
      </c>
      <c r="P5" s="200">
        <v>0</v>
      </c>
      <c r="Q5" s="200">
        <v>210000</v>
      </c>
      <c r="R5" s="201">
        <f t="shared" si="2"/>
        <v>210000</v>
      </c>
      <c r="S5" s="195">
        <f t="shared" si="3"/>
        <v>210000</v>
      </c>
      <c r="T5" s="202">
        <f t="shared" si="4"/>
        <v>0</v>
      </c>
      <c r="U5" s="200">
        <f t="shared" si="4"/>
        <v>0</v>
      </c>
      <c r="V5" s="200">
        <f t="shared" si="4"/>
        <v>420000</v>
      </c>
      <c r="W5" s="202">
        <f t="shared" si="4"/>
        <v>420000</v>
      </c>
      <c r="X5" s="196">
        <f t="shared" si="4"/>
        <v>420000</v>
      </c>
      <c r="Y5" s="67"/>
      <c r="Z5" s="70" t="str">
        <f t="shared" ref="Z5:Z11" si="6">CONCATENATE($Z$3,"/",E5)</f>
        <v>112-IP19-20 09/FF</v>
      </c>
      <c r="AA5" s="70" t="s">
        <v>466</v>
      </c>
      <c r="AB5" s="218"/>
      <c r="AC5" s="214">
        <v>2</v>
      </c>
      <c r="AD5" s="214">
        <v>2</v>
      </c>
      <c r="AE5" s="214">
        <v>5</v>
      </c>
      <c r="AF5" s="214">
        <v>5</v>
      </c>
      <c r="AG5" s="64"/>
      <c r="AH5" s="64"/>
      <c r="AI5" s="64"/>
      <c r="AJ5" s="64"/>
      <c r="AK5" s="64"/>
      <c r="AL5" s="64"/>
      <c r="AM5" s="64"/>
      <c r="AN5" s="64"/>
      <c r="AO5" s="68"/>
    </row>
    <row r="6" spans="1:41" ht="14.25" customHeight="1" x14ac:dyDescent="0.25">
      <c r="A6" s="64"/>
      <c r="B6" s="114" t="s">
        <v>50</v>
      </c>
      <c r="C6" s="73" t="s">
        <v>65</v>
      </c>
      <c r="D6" s="73" t="s">
        <v>274</v>
      </c>
      <c r="E6" s="73" t="s">
        <v>38</v>
      </c>
      <c r="F6" s="73" t="str">
        <f t="shared" si="5"/>
        <v>Zahraniční mobility studentů JU - FROV</v>
      </c>
      <c r="G6" s="73" t="s">
        <v>340</v>
      </c>
      <c r="H6" s="73" t="s">
        <v>675</v>
      </c>
      <c r="I6" s="73">
        <v>777698427</v>
      </c>
      <c r="J6" s="199">
        <v>0</v>
      </c>
      <c r="K6" s="200">
        <v>0</v>
      </c>
      <c r="L6" s="200">
        <v>273000</v>
      </c>
      <c r="M6" s="199">
        <f t="shared" si="0"/>
        <v>273000</v>
      </c>
      <c r="N6" s="193">
        <f t="shared" si="1"/>
        <v>273000</v>
      </c>
      <c r="O6" s="201">
        <v>0</v>
      </c>
      <c r="P6" s="200">
        <v>0</v>
      </c>
      <c r="Q6" s="200">
        <v>272000</v>
      </c>
      <c r="R6" s="201">
        <f t="shared" si="2"/>
        <v>272000</v>
      </c>
      <c r="S6" s="195">
        <f t="shared" si="3"/>
        <v>272000</v>
      </c>
      <c r="T6" s="202">
        <f t="shared" si="4"/>
        <v>0</v>
      </c>
      <c r="U6" s="200">
        <f t="shared" si="4"/>
        <v>0</v>
      </c>
      <c r="V6" s="200">
        <f t="shared" si="4"/>
        <v>545000</v>
      </c>
      <c r="W6" s="202">
        <f t="shared" si="4"/>
        <v>545000</v>
      </c>
      <c r="X6" s="196">
        <f t="shared" si="4"/>
        <v>545000</v>
      </c>
      <c r="Y6" s="67"/>
      <c r="Z6" s="70" t="str">
        <f t="shared" si="6"/>
        <v>112-IP19-20 09/FROV</v>
      </c>
      <c r="AA6" s="70" t="s">
        <v>499</v>
      </c>
      <c r="AB6" s="204"/>
      <c r="AC6" s="214">
        <v>10</v>
      </c>
      <c r="AD6" s="204">
        <v>9</v>
      </c>
      <c r="AE6" s="214">
        <f>10+12</f>
        <v>22</v>
      </c>
      <c r="AF6" s="204">
        <v>18</v>
      </c>
      <c r="AG6" s="64" t="s">
        <v>708</v>
      </c>
      <c r="AH6" s="64"/>
      <c r="AI6" s="64"/>
      <c r="AJ6" s="64"/>
      <c r="AK6" s="64"/>
      <c r="AL6" s="64"/>
      <c r="AM6" s="64"/>
      <c r="AN6" s="64"/>
      <c r="AO6" s="68"/>
    </row>
    <row r="7" spans="1:41" ht="14.25" customHeight="1" x14ac:dyDescent="0.25">
      <c r="A7" s="64"/>
      <c r="B7" s="114" t="s">
        <v>50</v>
      </c>
      <c r="C7" s="73" t="s">
        <v>65</v>
      </c>
      <c r="D7" s="73" t="s">
        <v>274</v>
      </c>
      <c r="E7" s="73" t="s">
        <v>52</v>
      </c>
      <c r="F7" s="73" t="str">
        <f t="shared" si="5"/>
        <v>Zahraniční mobility studentů JU - PF</v>
      </c>
      <c r="G7" s="73" t="s">
        <v>676</v>
      </c>
      <c r="H7" s="73" t="s">
        <v>319</v>
      </c>
      <c r="I7" s="73" t="s">
        <v>677</v>
      </c>
      <c r="J7" s="199">
        <v>0</v>
      </c>
      <c r="K7" s="200">
        <v>0</v>
      </c>
      <c r="L7" s="200">
        <v>160000</v>
      </c>
      <c r="M7" s="199">
        <f t="shared" si="0"/>
        <v>160000</v>
      </c>
      <c r="N7" s="193">
        <f t="shared" si="1"/>
        <v>160000</v>
      </c>
      <c r="O7" s="201">
        <v>0</v>
      </c>
      <c r="P7" s="200">
        <v>0</v>
      </c>
      <c r="Q7" s="200">
        <v>155000</v>
      </c>
      <c r="R7" s="201">
        <f t="shared" si="2"/>
        <v>155000</v>
      </c>
      <c r="S7" s="195">
        <f t="shared" si="3"/>
        <v>155000</v>
      </c>
      <c r="T7" s="202">
        <f t="shared" si="4"/>
        <v>0</v>
      </c>
      <c r="U7" s="200">
        <f t="shared" si="4"/>
        <v>0</v>
      </c>
      <c r="V7" s="200">
        <f t="shared" si="4"/>
        <v>315000</v>
      </c>
      <c r="W7" s="202">
        <f t="shared" si="4"/>
        <v>315000</v>
      </c>
      <c r="X7" s="196">
        <f t="shared" si="4"/>
        <v>315000</v>
      </c>
      <c r="Y7" s="67"/>
      <c r="Z7" s="70" t="str">
        <f t="shared" si="6"/>
        <v>112-IP19-20 09/PF</v>
      </c>
      <c r="AA7" s="70" t="s">
        <v>503</v>
      </c>
      <c r="AB7" s="203"/>
      <c r="AC7" s="214">
        <v>5</v>
      </c>
      <c r="AD7" s="204">
        <v>8</v>
      </c>
      <c r="AE7" s="214">
        <v>5</v>
      </c>
      <c r="AF7" s="204">
        <v>16</v>
      </c>
      <c r="AG7" s="64" t="s">
        <v>708</v>
      </c>
      <c r="AH7" s="64"/>
      <c r="AI7" s="64"/>
      <c r="AJ7" s="64"/>
      <c r="AK7" s="64"/>
      <c r="AL7" s="64"/>
      <c r="AM7" s="64"/>
      <c r="AN7" s="64"/>
      <c r="AO7" s="68"/>
    </row>
    <row r="8" spans="1:41" ht="14.25" customHeight="1" x14ac:dyDescent="0.25">
      <c r="A8" s="64"/>
      <c r="B8" s="114" t="s">
        <v>50</v>
      </c>
      <c r="C8" s="73" t="s">
        <v>65</v>
      </c>
      <c r="D8" s="73" t="s">
        <v>274</v>
      </c>
      <c r="E8" s="73" t="s">
        <v>669</v>
      </c>
      <c r="F8" s="73" t="str">
        <f t="shared" si="5"/>
        <v>Zahraniční mobility studentů JU - PrF</v>
      </c>
      <c r="G8" s="73" t="s">
        <v>679</v>
      </c>
      <c r="H8" s="73" t="s">
        <v>678</v>
      </c>
      <c r="I8" s="73">
        <v>2386</v>
      </c>
      <c r="J8" s="199">
        <v>0</v>
      </c>
      <c r="K8" s="200">
        <v>0</v>
      </c>
      <c r="L8" s="200">
        <v>650000</v>
      </c>
      <c r="M8" s="199">
        <f t="shared" si="0"/>
        <v>650000</v>
      </c>
      <c r="N8" s="193">
        <f t="shared" si="1"/>
        <v>650000</v>
      </c>
      <c r="O8" s="201">
        <v>0</v>
      </c>
      <c r="P8" s="200">
        <v>0</v>
      </c>
      <c r="Q8" s="200">
        <v>650000</v>
      </c>
      <c r="R8" s="201">
        <f t="shared" si="2"/>
        <v>650000</v>
      </c>
      <c r="S8" s="195">
        <f t="shared" si="3"/>
        <v>650000</v>
      </c>
      <c r="T8" s="202">
        <f t="shared" si="4"/>
        <v>0</v>
      </c>
      <c r="U8" s="200">
        <f t="shared" si="4"/>
        <v>0</v>
      </c>
      <c r="V8" s="200">
        <f t="shared" si="4"/>
        <v>1300000</v>
      </c>
      <c r="W8" s="202">
        <f t="shared" si="4"/>
        <v>1300000</v>
      </c>
      <c r="X8" s="196">
        <f t="shared" si="4"/>
        <v>1300000</v>
      </c>
      <c r="Y8" s="67"/>
      <c r="Z8" s="70" t="str">
        <f t="shared" si="6"/>
        <v>112-IP19-20 09/PrF</v>
      </c>
      <c r="AA8" s="70" t="s">
        <v>507</v>
      </c>
      <c r="AB8" s="204"/>
      <c r="AC8" s="214">
        <v>30</v>
      </c>
      <c r="AD8" s="205">
        <f>26+40</f>
        <v>66</v>
      </c>
      <c r="AE8" s="214">
        <v>60</v>
      </c>
      <c r="AF8" s="205">
        <f>2*(26+40)</f>
        <v>132</v>
      </c>
      <c r="AG8" s="64" t="s">
        <v>708</v>
      </c>
      <c r="AH8" s="64"/>
      <c r="AI8" s="64"/>
      <c r="AJ8" s="64"/>
      <c r="AK8" s="64"/>
      <c r="AL8" s="64"/>
      <c r="AM8" s="64"/>
      <c r="AN8" s="64"/>
      <c r="AO8" s="68"/>
    </row>
    <row r="9" spans="1:41" ht="14.25" customHeight="1" x14ac:dyDescent="0.25">
      <c r="A9" s="64"/>
      <c r="B9" s="114" t="s">
        <v>50</v>
      </c>
      <c r="C9" s="73" t="s">
        <v>65</v>
      </c>
      <c r="D9" s="73" t="s">
        <v>274</v>
      </c>
      <c r="E9" s="73" t="s">
        <v>54</v>
      </c>
      <c r="F9" s="73" t="str">
        <f t="shared" si="5"/>
        <v>Zahraniční mobility studentů JU - TF</v>
      </c>
      <c r="G9" s="73" t="s">
        <v>682</v>
      </c>
      <c r="H9" s="73" t="s">
        <v>680</v>
      </c>
      <c r="I9" s="73">
        <v>3556</v>
      </c>
      <c r="J9" s="199">
        <v>0</v>
      </c>
      <c r="K9" s="200">
        <v>0</v>
      </c>
      <c r="L9" s="200">
        <v>220000</v>
      </c>
      <c r="M9" s="199">
        <f t="shared" si="0"/>
        <v>220000</v>
      </c>
      <c r="N9" s="193">
        <f t="shared" si="1"/>
        <v>220000</v>
      </c>
      <c r="O9" s="201">
        <v>0</v>
      </c>
      <c r="P9" s="200">
        <v>0</v>
      </c>
      <c r="Q9" s="200">
        <v>220000</v>
      </c>
      <c r="R9" s="201">
        <f t="shared" si="2"/>
        <v>220000</v>
      </c>
      <c r="S9" s="195">
        <f t="shared" si="3"/>
        <v>220000</v>
      </c>
      <c r="T9" s="202">
        <f t="shared" si="4"/>
        <v>0</v>
      </c>
      <c r="U9" s="200">
        <f t="shared" si="4"/>
        <v>0</v>
      </c>
      <c r="V9" s="200">
        <f t="shared" si="4"/>
        <v>440000</v>
      </c>
      <c r="W9" s="202">
        <f t="shared" si="4"/>
        <v>440000</v>
      </c>
      <c r="X9" s="196">
        <f t="shared" si="4"/>
        <v>440000</v>
      </c>
      <c r="Y9" s="67"/>
      <c r="Z9" s="70" t="str">
        <f t="shared" si="6"/>
        <v>112-IP19-20 09/TF</v>
      </c>
      <c r="AA9" s="70" t="s">
        <v>477</v>
      </c>
      <c r="AB9" s="203"/>
      <c r="AC9" s="216">
        <v>8</v>
      </c>
      <c r="AD9" s="204">
        <v>10</v>
      </c>
      <c r="AE9" s="216">
        <v>16</v>
      </c>
      <c r="AF9" s="204">
        <v>20</v>
      </c>
      <c r="AG9" s="64"/>
      <c r="AH9" s="64"/>
      <c r="AI9" s="64"/>
      <c r="AJ9" s="64"/>
      <c r="AK9" s="64"/>
      <c r="AL9" s="64"/>
      <c r="AM9" s="64"/>
      <c r="AN9" s="64"/>
      <c r="AO9" s="68"/>
    </row>
    <row r="10" spans="1:41" ht="14.25" customHeight="1" x14ac:dyDescent="0.25">
      <c r="A10" s="64"/>
      <c r="B10" s="114" t="s">
        <v>50</v>
      </c>
      <c r="C10" s="73" t="s">
        <v>65</v>
      </c>
      <c r="D10" s="73" t="s">
        <v>274</v>
      </c>
      <c r="E10" s="73" t="s">
        <v>55</v>
      </c>
      <c r="F10" s="73" t="str">
        <f t="shared" si="5"/>
        <v>Zahraniční mobility studentů JU - ZF</v>
      </c>
      <c r="G10" s="73" t="s">
        <v>681</v>
      </c>
      <c r="H10" s="73" t="s">
        <v>683</v>
      </c>
      <c r="I10" s="73">
        <v>2547</v>
      </c>
      <c r="J10" s="199">
        <v>0</v>
      </c>
      <c r="K10" s="200">
        <v>0</v>
      </c>
      <c r="L10" s="200">
        <v>315000</v>
      </c>
      <c r="M10" s="199">
        <f t="shared" si="0"/>
        <v>315000</v>
      </c>
      <c r="N10" s="193">
        <f t="shared" si="1"/>
        <v>315000</v>
      </c>
      <c r="O10" s="201">
        <v>0</v>
      </c>
      <c r="P10" s="200">
        <v>0</v>
      </c>
      <c r="Q10" s="200">
        <v>315000</v>
      </c>
      <c r="R10" s="201">
        <f t="shared" si="2"/>
        <v>315000</v>
      </c>
      <c r="S10" s="195">
        <f t="shared" si="3"/>
        <v>315000</v>
      </c>
      <c r="T10" s="202">
        <f t="shared" si="4"/>
        <v>0</v>
      </c>
      <c r="U10" s="200">
        <f t="shared" si="4"/>
        <v>0</v>
      </c>
      <c r="V10" s="200">
        <f t="shared" si="4"/>
        <v>630000</v>
      </c>
      <c r="W10" s="202">
        <f t="shared" si="4"/>
        <v>630000</v>
      </c>
      <c r="X10" s="196">
        <f t="shared" si="4"/>
        <v>630000</v>
      </c>
      <c r="Y10" s="67"/>
      <c r="Z10" s="70" t="str">
        <f t="shared" si="6"/>
        <v>112-IP19-20 09/ZF</v>
      </c>
      <c r="AA10" s="70" t="s">
        <v>513</v>
      </c>
      <c r="AB10" s="206"/>
      <c r="AC10" s="214">
        <v>13</v>
      </c>
      <c r="AD10" s="204">
        <v>15</v>
      </c>
      <c r="AE10" s="215">
        <v>26</v>
      </c>
      <c r="AF10" s="204">
        <v>30</v>
      </c>
      <c r="AG10" s="64" t="s">
        <v>708</v>
      </c>
      <c r="AH10" s="64"/>
      <c r="AI10" s="64"/>
      <c r="AJ10" s="64"/>
      <c r="AK10" s="64"/>
      <c r="AL10" s="64"/>
      <c r="AM10" s="64"/>
      <c r="AN10" s="64"/>
      <c r="AO10" s="68"/>
    </row>
    <row r="11" spans="1:41" ht="14.25" customHeight="1" x14ac:dyDescent="0.25">
      <c r="A11" s="64"/>
      <c r="B11" s="114" t="s">
        <v>416</v>
      </c>
      <c r="C11" s="73" t="s">
        <v>65</v>
      </c>
      <c r="D11" s="73" t="s">
        <v>274</v>
      </c>
      <c r="E11" s="73" t="s">
        <v>56</v>
      </c>
      <c r="F11" s="73" t="str">
        <f t="shared" si="5"/>
        <v>Zahraniční mobility studentů JU - ZSF</v>
      </c>
      <c r="G11" s="73" t="s">
        <v>706</v>
      </c>
      <c r="H11" s="217" t="s">
        <v>707</v>
      </c>
      <c r="I11" s="73">
        <v>7590</v>
      </c>
      <c r="J11" s="199">
        <v>0</v>
      </c>
      <c r="K11" s="200">
        <v>0</v>
      </c>
      <c r="L11" s="200">
        <v>252000</v>
      </c>
      <c r="M11" s="199">
        <f t="shared" si="0"/>
        <v>252000</v>
      </c>
      <c r="N11" s="193">
        <f t="shared" si="1"/>
        <v>252000</v>
      </c>
      <c r="O11" s="207">
        <v>0</v>
      </c>
      <c r="P11" s="200">
        <v>0</v>
      </c>
      <c r="Q11" s="200">
        <v>253000</v>
      </c>
      <c r="R11" s="201">
        <f t="shared" si="2"/>
        <v>253000</v>
      </c>
      <c r="S11" s="195">
        <f t="shared" si="3"/>
        <v>253000</v>
      </c>
      <c r="T11" s="202">
        <f t="shared" ref="T11:X11" si="7">SUM(J11,O11)</f>
        <v>0</v>
      </c>
      <c r="U11" s="200">
        <f t="shared" si="7"/>
        <v>0</v>
      </c>
      <c r="V11" s="200">
        <f t="shared" si="7"/>
        <v>505000</v>
      </c>
      <c r="W11" s="202">
        <f t="shared" si="7"/>
        <v>505000</v>
      </c>
      <c r="X11" s="196">
        <f t="shared" si="7"/>
        <v>505000</v>
      </c>
      <c r="Y11" s="67"/>
      <c r="Z11" s="70" t="str">
        <f t="shared" si="6"/>
        <v>112-IP19-20 09/ZSF</v>
      </c>
      <c r="AA11" s="70" t="s">
        <v>480</v>
      </c>
      <c r="AB11" s="206"/>
      <c r="AC11" s="214">
        <v>8</v>
      </c>
      <c r="AD11" s="204">
        <v>16</v>
      </c>
      <c r="AE11" s="214">
        <v>16</v>
      </c>
      <c r="AF11" s="204">
        <v>32</v>
      </c>
      <c r="AG11" s="64" t="s">
        <v>708</v>
      </c>
      <c r="AH11" s="64" t="s">
        <v>709</v>
      </c>
      <c r="AI11" s="64"/>
      <c r="AJ11" s="64"/>
      <c r="AK11" s="64"/>
      <c r="AL11" s="64"/>
      <c r="AM11" s="64"/>
      <c r="AN11" s="64"/>
      <c r="AO11" s="68"/>
    </row>
    <row r="12" spans="1:41" ht="14.25" customHeight="1" x14ac:dyDescent="0.25">
      <c r="A12" s="64"/>
      <c r="B12" s="64"/>
      <c r="C12" s="64"/>
      <c r="D12" s="64"/>
      <c r="E12" s="64"/>
      <c r="F12" s="64"/>
      <c r="G12" s="64"/>
      <c r="H12" s="71"/>
      <c r="I12" s="64"/>
      <c r="J12" s="64"/>
      <c r="K12" s="64"/>
      <c r="L12" s="208">
        <f>SUM(L4:L11)</f>
        <v>2353000</v>
      </c>
      <c r="M12" s="64"/>
      <c r="N12" s="64"/>
      <c r="O12" s="64"/>
      <c r="P12" s="64"/>
      <c r="Q12" s="208">
        <f>SUM(Q4:Q11)</f>
        <v>2347000</v>
      </c>
      <c r="R12" s="64"/>
      <c r="S12" s="64"/>
      <c r="T12" s="64"/>
      <c r="U12" s="64"/>
      <c r="V12" s="180">
        <f>SUM(V4:V11)</f>
        <v>4700000</v>
      </c>
      <c r="W12" s="72"/>
      <c r="X12" s="72"/>
      <c r="Y12" s="72"/>
      <c r="Z12" s="72"/>
      <c r="AA12" s="72"/>
      <c r="AB12" s="64"/>
      <c r="AC12" s="64">
        <f>SUM(AC4:AC11)</f>
        <v>88</v>
      </c>
      <c r="AD12" s="64">
        <f t="shared" ref="AD12:AF12" si="8">SUM(AD4:AD11)</f>
        <v>126</v>
      </c>
      <c r="AE12" s="64">
        <f>SUM(AE4:AE11)</f>
        <v>174</v>
      </c>
      <c r="AF12" s="64">
        <f t="shared" si="8"/>
        <v>253</v>
      </c>
      <c r="AG12" s="64"/>
      <c r="AH12" s="64"/>
      <c r="AI12" s="64"/>
      <c r="AJ12" s="64"/>
      <c r="AK12" s="64"/>
      <c r="AL12" s="64"/>
      <c r="AM12" s="64"/>
      <c r="AN12" s="64"/>
      <c r="AO12" s="64"/>
    </row>
    <row r="13" spans="1:41" ht="14.25" hidden="1" customHeight="1" x14ac:dyDescent="0.25">
      <c r="A13" s="64"/>
      <c r="B13" s="64"/>
      <c r="C13" s="64"/>
      <c r="D13" s="64"/>
      <c r="E13" s="64"/>
      <c r="F13" s="64"/>
      <c r="G13" s="64"/>
      <c r="H13" s="71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</row>
    <row r="14" spans="1:41" ht="14.25" hidden="1" customHeight="1" x14ac:dyDescent="0.25">
      <c r="A14" s="64"/>
      <c r="B14" s="64"/>
      <c r="C14" s="64"/>
      <c r="D14" s="64"/>
      <c r="E14" s="64"/>
      <c r="F14" s="64"/>
      <c r="G14" s="64"/>
      <c r="H14" s="71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</row>
    <row r="15" spans="1:41" ht="14.25" hidden="1" customHeight="1" x14ac:dyDescent="0.25">
      <c r="A15" s="64"/>
      <c r="B15" s="64"/>
      <c r="C15" s="64"/>
      <c r="D15" s="64"/>
      <c r="E15" s="64"/>
      <c r="F15" s="64"/>
      <c r="G15" s="64"/>
      <c r="H15" s="71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</row>
    <row r="16" spans="1:41" ht="14.25" hidden="1" customHeight="1" x14ac:dyDescent="0.25">
      <c r="A16" s="64"/>
      <c r="B16" s="64"/>
      <c r="C16" s="64"/>
      <c r="D16" s="64"/>
      <c r="E16" s="64"/>
      <c r="F16" s="64"/>
      <c r="G16" s="64"/>
      <c r="H16" s="71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</row>
    <row r="17" spans="1:41" ht="14.25" hidden="1" customHeight="1" x14ac:dyDescent="0.25">
      <c r="A17" s="64"/>
      <c r="B17" s="64"/>
      <c r="C17" s="64"/>
      <c r="D17" s="64"/>
      <c r="E17" s="64"/>
      <c r="F17" s="64"/>
      <c r="G17" s="64"/>
      <c r="H17" s="71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</row>
    <row r="18" spans="1:41" ht="14.25" hidden="1" customHeight="1" x14ac:dyDescent="0.25">
      <c r="A18" s="64"/>
      <c r="B18" s="64"/>
      <c r="C18" s="64"/>
      <c r="D18" s="64"/>
      <c r="E18" s="64"/>
      <c r="F18" s="64"/>
      <c r="G18" s="64"/>
      <c r="H18" s="71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</row>
    <row r="28" spans="1:41" ht="14.25" customHeight="1" x14ac:dyDescent="0.2">
      <c r="Z28" s="70"/>
      <c r="AA28" s="143"/>
    </row>
  </sheetData>
  <sheetProtection algorithmName="SHA-512" hashValue="qXVLJcMZ7FbKTFCjTLPeFsJbE+5NhX0vMSYXFKiPNyFbhWpGiCozLKZXIrSRO3B10707jSWFDiQZ9+QlzRBEWw==" saltValue="j9psKnwpKHDlWZiogBzflw==" spinCount="100000" sheet="1" objects="1" selectLockedCells="1" selectUnlockedCells="1"/>
  <hyperlinks>
    <hyperlink ref="H3" r:id="rId1" display="mailto:prorektor-zahranici@jcu.cz"/>
    <hyperlink ref="H4" r:id="rId2"/>
    <hyperlink ref="H5" r:id="rId3"/>
    <hyperlink ref="H6" r:id="rId4"/>
    <hyperlink ref="H7" r:id="rId5"/>
    <hyperlink ref="H8" r:id="rId6"/>
    <hyperlink ref="H10" r:id="rId7"/>
    <hyperlink ref="H11" r:id="rId8"/>
  </hyperlinks>
  <pageMargins left="0.7" right="0.7" top="0.78740157499999996" bottom="0.78740157499999996" header="0.3" footer="0.3"/>
  <pageSetup paperSize="9" orientation="portrait"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activeCell="B1" sqref="B1:K1048576"/>
    </sheetView>
  </sheetViews>
  <sheetFormatPr defaultColWidth="9.140625" defaultRowHeight="12.75" x14ac:dyDescent="0.2"/>
  <cols>
    <col min="1" max="1" width="3" style="129" bestFit="1" customWidth="1"/>
    <col min="2" max="2" width="39.5703125" style="125" hidden="1" customWidth="1"/>
    <col min="3" max="3" width="20.140625" style="125" hidden="1" customWidth="1"/>
    <col min="4" max="4" width="3.5703125" style="126" hidden="1" customWidth="1"/>
    <col min="5" max="5" width="31.140625" style="126" hidden="1" customWidth="1"/>
    <col min="6" max="6" width="3.42578125" style="126" hidden="1" customWidth="1"/>
    <col min="7" max="7" width="32.28515625" style="126" hidden="1" customWidth="1"/>
    <col min="8" max="8" width="12.42578125" style="125" hidden="1" customWidth="1"/>
    <col min="9" max="9" width="5" style="125" hidden="1" customWidth="1"/>
    <col min="10" max="10" width="7" style="125" hidden="1" customWidth="1"/>
    <col min="11" max="11" width="34.28515625" style="125" hidden="1" customWidth="1"/>
    <col min="12" max="12" width="30.85546875" style="125" hidden="1" customWidth="1"/>
    <col min="13" max="13" width="3.28515625" style="125" hidden="1" customWidth="1"/>
    <col min="14" max="14" width="4.7109375" style="125" hidden="1" customWidth="1"/>
    <col min="15" max="15" width="22.42578125" style="125" hidden="1" customWidth="1"/>
    <col min="16" max="16384" width="9.140625" style="124"/>
  </cols>
  <sheetData>
    <row r="1" spans="1:15" s="131" customFormat="1" ht="32.25" customHeight="1" x14ac:dyDescent="0.2">
      <c r="A1" s="130" t="s">
        <v>610</v>
      </c>
      <c r="B1" s="122" t="s">
        <v>29</v>
      </c>
      <c r="C1" s="122" t="s">
        <v>439</v>
      </c>
      <c r="D1" s="123" t="s">
        <v>440</v>
      </c>
      <c r="E1" s="123" t="s">
        <v>441</v>
      </c>
      <c r="F1" s="123" t="s">
        <v>442</v>
      </c>
      <c r="G1" s="123" t="s">
        <v>443</v>
      </c>
      <c r="H1" s="122" t="s">
        <v>444</v>
      </c>
      <c r="I1" s="122" t="s">
        <v>445</v>
      </c>
      <c r="J1" s="122" t="s">
        <v>446</v>
      </c>
      <c r="K1" s="122" t="s">
        <v>447</v>
      </c>
      <c r="L1" s="122" t="s">
        <v>448</v>
      </c>
      <c r="M1" s="122" t="s">
        <v>449</v>
      </c>
      <c r="N1" s="122" t="s">
        <v>450</v>
      </c>
      <c r="O1" s="122" t="s">
        <v>451</v>
      </c>
    </row>
    <row r="2" spans="1:15" x14ac:dyDescent="0.2">
      <c r="A2" s="129">
        <v>20</v>
      </c>
      <c r="B2" s="132" t="s">
        <v>616</v>
      </c>
      <c r="C2" s="125" t="s">
        <v>452</v>
      </c>
      <c r="D2" s="126">
        <v>1</v>
      </c>
      <c r="E2" s="126">
        <v>19</v>
      </c>
      <c r="F2" s="126">
        <v>13</v>
      </c>
      <c r="G2" s="126">
        <v>20</v>
      </c>
      <c r="H2" s="125" t="s">
        <v>453</v>
      </c>
      <c r="I2" s="125" t="s">
        <v>454</v>
      </c>
      <c r="J2" s="125" t="s">
        <v>455</v>
      </c>
      <c r="K2" s="125" t="s">
        <v>456</v>
      </c>
      <c r="L2" s="125" t="s">
        <v>457</v>
      </c>
      <c r="M2" s="125" t="s">
        <v>458</v>
      </c>
      <c r="N2" s="125" t="s">
        <v>454</v>
      </c>
      <c r="O2" s="125" t="s">
        <v>454</v>
      </c>
    </row>
    <row r="3" spans="1:15" x14ac:dyDescent="0.2">
      <c r="A3" s="128" t="s">
        <v>42</v>
      </c>
      <c r="B3" s="125" t="s">
        <v>459</v>
      </c>
      <c r="C3" s="125" t="s">
        <v>452</v>
      </c>
      <c r="D3" s="126">
        <v>1</v>
      </c>
      <c r="E3" s="126">
        <v>19</v>
      </c>
      <c r="F3" s="126">
        <v>12</v>
      </c>
      <c r="G3" s="126">
        <v>20</v>
      </c>
      <c r="H3" s="125" t="s">
        <v>460</v>
      </c>
      <c r="I3" s="125" t="s">
        <v>454</v>
      </c>
      <c r="J3" s="125" t="s">
        <v>461</v>
      </c>
      <c r="K3" s="125" t="s">
        <v>462</v>
      </c>
      <c r="L3" s="125" t="s">
        <v>457</v>
      </c>
      <c r="M3" s="125" t="s">
        <v>458</v>
      </c>
      <c r="N3" s="125" t="s">
        <v>463</v>
      </c>
      <c r="O3" s="125" t="s">
        <v>464</v>
      </c>
    </row>
    <row r="4" spans="1:15" x14ac:dyDescent="0.2">
      <c r="A4" s="128" t="s">
        <v>43</v>
      </c>
      <c r="B4" s="125" t="s">
        <v>465</v>
      </c>
      <c r="C4" s="125" t="s">
        <v>452</v>
      </c>
      <c r="D4" s="126">
        <v>1</v>
      </c>
      <c r="E4" s="126">
        <v>19</v>
      </c>
      <c r="F4" s="126">
        <v>13</v>
      </c>
      <c r="G4" s="126">
        <v>20</v>
      </c>
      <c r="H4" s="125" t="s">
        <v>255</v>
      </c>
      <c r="I4" s="125" t="s">
        <v>454</v>
      </c>
      <c r="J4" s="125" t="s">
        <v>466</v>
      </c>
      <c r="K4" s="125" t="s">
        <v>467</v>
      </c>
      <c r="L4" s="125" t="s">
        <v>457</v>
      </c>
      <c r="M4" s="125" t="s">
        <v>458</v>
      </c>
      <c r="N4" s="125" t="s">
        <v>463</v>
      </c>
      <c r="O4" s="125" t="s">
        <v>464</v>
      </c>
    </row>
    <row r="5" spans="1:15" x14ac:dyDescent="0.2">
      <c r="A5" s="128" t="s">
        <v>44</v>
      </c>
      <c r="B5" s="125" t="s">
        <v>468</v>
      </c>
      <c r="C5" s="125" t="s">
        <v>452</v>
      </c>
      <c r="D5" s="126">
        <v>1</v>
      </c>
      <c r="E5" s="126">
        <v>19</v>
      </c>
      <c r="F5" s="126">
        <v>13</v>
      </c>
      <c r="G5" s="126">
        <v>20</v>
      </c>
      <c r="H5" s="125" t="s">
        <v>258</v>
      </c>
      <c r="I5" s="125" t="s">
        <v>454</v>
      </c>
      <c r="J5" s="125" t="s">
        <v>469</v>
      </c>
      <c r="K5" s="125" t="s">
        <v>470</v>
      </c>
      <c r="L5" s="125" t="s">
        <v>457</v>
      </c>
      <c r="M5" s="125" t="s">
        <v>458</v>
      </c>
      <c r="N5" s="125" t="s">
        <v>463</v>
      </c>
      <c r="O5" s="125" t="s">
        <v>464</v>
      </c>
    </row>
    <row r="6" spans="1:15" x14ac:dyDescent="0.2">
      <c r="A6" s="128" t="s">
        <v>45</v>
      </c>
      <c r="B6" s="125" t="s">
        <v>471</v>
      </c>
      <c r="C6" s="125" t="s">
        <v>452</v>
      </c>
      <c r="D6" s="126">
        <v>1</v>
      </c>
      <c r="E6" s="126">
        <v>19</v>
      </c>
      <c r="F6" s="126">
        <v>13</v>
      </c>
      <c r="G6" s="126">
        <v>20</v>
      </c>
      <c r="H6" s="125" t="s">
        <v>259</v>
      </c>
      <c r="I6" s="125" t="s">
        <v>454</v>
      </c>
      <c r="J6" s="125" t="s">
        <v>472</v>
      </c>
      <c r="K6" s="125" t="s">
        <v>473</v>
      </c>
      <c r="L6" s="125" t="s">
        <v>457</v>
      </c>
      <c r="M6" s="125" t="s">
        <v>458</v>
      </c>
      <c r="N6" s="125" t="s">
        <v>474</v>
      </c>
      <c r="O6" s="125" t="s">
        <v>475</v>
      </c>
    </row>
    <row r="7" spans="1:15" x14ac:dyDescent="0.2">
      <c r="A7" s="128" t="s">
        <v>46</v>
      </c>
      <c r="B7" s="125" t="s">
        <v>476</v>
      </c>
      <c r="C7" s="125" t="s">
        <v>452</v>
      </c>
      <c r="D7" s="126">
        <v>1</v>
      </c>
      <c r="E7" s="126">
        <v>19</v>
      </c>
      <c r="F7" s="126">
        <v>12</v>
      </c>
      <c r="G7" s="126">
        <v>20</v>
      </c>
      <c r="H7" s="125" t="s">
        <v>476</v>
      </c>
      <c r="I7" s="125" t="s">
        <v>454</v>
      </c>
      <c r="J7" s="125" t="s">
        <v>477</v>
      </c>
      <c r="K7" s="125" t="s">
        <v>454</v>
      </c>
      <c r="L7" s="125" t="s">
        <v>457</v>
      </c>
      <c r="M7" s="125" t="s">
        <v>458</v>
      </c>
      <c r="N7" s="125" t="s">
        <v>474</v>
      </c>
      <c r="O7" s="125" t="s">
        <v>475</v>
      </c>
    </row>
    <row r="8" spans="1:15" x14ac:dyDescent="0.2">
      <c r="A8" s="128" t="s">
        <v>47</v>
      </c>
      <c r="B8" s="125" t="s">
        <v>478</v>
      </c>
      <c r="C8" s="125" t="s">
        <v>452</v>
      </c>
      <c r="D8" s="126">
        <v>1</v>
      </c>
      <c r="E8" s="126">
        <v>19</v>
      </c>
      <c r="F8" s="126">
        <v>13</v>
      </c>
      <c r="G8" s="126">
        <v>20</v>
      </c>
      <c r="H8" s="125" t="s">
        <v>479</v>
      </c>
      <c r="I8" s="125" t="s">
        <v>454</v>
      </c>
      <c r="J8" s="125" t="s">
        <v>480</v>
      </c>
      <c r="K8" s="125" t="s">
        <v>481</v>
      </c>
      <c r="L8" s="125" t="s">
        <v>457</v>
      </c>
      <c r="M8" s="125" t="s">
        <v>458</v>
      </c>
      <c r="N8" s="125" t="s">
        <v>463</v>
      </c>
      <c r="O8" s="125" t="s">
        <v>464</v>
      </c>
    </row>
    <row r="9" spans="1:15" x14ac:dyDescent="0.2">
      <c r="A9" s="128" t="s">
        <v>48</v>
      </c>
      <c r="B9" s="125" t="s">
        <v>482</v>
      </c>
      <c r="C9" s="125" t="s">
        <v>452</v>
      </c>
      <c r="D9" s="126">
        <v>1</v>
      </c>
      <c r="E9" s="126">
        <v>19</v>
      </c>
      <c r="F9" s="126">
        <v>12</v>
      </c>
      <c r="G9" s="126">
        <v>20</v>
      </c>
      <c r="H9" s="125" t="s">
        <v>269</v>
      </c>
      <c r="I9" s="125" t="s">
        <v>454</v>
      </c>
      <c r="J9" s="125" t="s">
        <v>483</v>
      </c>
      <c r="K9" s="125" t="s">
        <v>484</v>
      </c>
      <c r="L9" s="125" t="s">
        <v>457</v>
      </c>
      <c r="M9" s="125" t="s">
        <v>458</v>
      </c>
      <c r="N9" s="125" t="s">
        <v>474</v>
      </c>
      <c r="O9" s="125" t="s">
        <v>475</v>
      </c>
    </row>
    <row r="10" spans="1:15" x14ac:dyDescent="0.2">
      <c r="A10" s="128" t="s">
        <v>49</v>
      </c>
      <c r="B10" s="125" t="s">
        <v>485</v>
      </c>
      <c r="C10" s="125" t="s">
        <v>452</v>
      </c>
      <c r="D10" s="126">
        <v>1</v>
      </c>
      <c r="E10" s="126">
        <v>19</v>
      </c>
      <c r="F10" s="126">
        <v>12</v>
      </c>
      <c r="G10" s="126">
        <v>20</v>
      </c>
      <c r="H10" s="125" t="s">
        <v>273</v>
      </c>
      <c r="I10" s="125" t="s">
        <v>454</v>
      </c>
      <c r="J10" s="125" t="s">
        <v>486</v>
      </c>
      <c r="K10" s="125" t="s">
        <v>487</v>
      </c>
      <c r="L10" s="125" t="s">
        <v>457</v>
      </c>
      <c r="M10" s="125" t="s">
        <v>458</v>
      </c>
      <c r="N10" s="125" t="s">
        <v>474</v>
      </c>
      <c r="O10" s="125" t="s">
        <v>475</v>
      </c>
    </row>
    <row r="11" spans="1:15" x14ac:dyDescent="0.2">
      <c r="A11" s="128" t="s">
        <v>50</v>
      </c>
      <c r="B11" s="127" t="s">
        <v>488</v>
      </c>
      <c r="C11" s="125" t="s">
        <v>452</v>
      </c>
      <c r="D11" s="126">
        <v>1</v>
      </c>
      <c r="E11" s="126">
        <v>19</v>
      </c>
      <c r="F11" s="126">
        <v>1</v>
      </c>
      <c r="G11" s="126">
        <v>21</v>
      </c>
      <c r="H11" s="125" t="s">
        <v>488</v>
      </c>
      <c r="I11" s="125" t="s">
        <v>454</v>
      </c>
      <c r="J11" s="125" t="s">
        <v>489</v>
      </c>
      <c r="K11" s="125" t="s">
        <v>490</v>
      </c>
      <c r="L11" s="125" t="s">
        <v>457</v>
      </c>
      <c r="M11" s="125" t="s">
        <v>458</v>
      </c>
      <c r="N11" s="125" t="s">
        <v>474</v>
      </c>
      <c r="O11" s="125" t="s">
        <v>475</v>
      </c>
    </row>
    <row r="12" spans="1:15" x14ac:dyDescent="0.2">
      <c r="A12" s="128" t="s">
        <v>50</v>
      </c>
      <c r="B12" s="127" t="s">
        <v>491</v>
      </c>
      <c r="C12" s="125" t="s">
        <v>452</v>
      </c>
      <c r="D12" s="126">
        <v>1</v>
      </c>
      <c r="E12" s="126">
        <v>19</v>
      </c>
      <c r="F12" s="126">
        <v>1</v>
      </c>
      <c r="G12" s="126">
        <v>21</v>
      </c>
      <c r="H12" s="125" t="s">
        <v>492</v>
      </c>
      <c r="I12" s="125" t="s">
        <v>454</v>
      </c>
      <c r="J12" s="125" t="s">
        <v>489</v>
      </c>
      <c r="K12" s="125" t="s">
        <v>490</v>
      </c>
      <c r="L12" s="125" t="s">
        <v>457</v>
      </c>
      <c r="M12" s="125" t="s">
        <v>458</v>
      </c>
      <c r="N12" s="125" t="s">
        <v>474</v>
      </c>
      <c r="O12" s="125" t="s">
        <v>475</v>
      </c>
    </row>
    <row r="13" spans="1:15" x14ac:dyDescent="0.2">
      <c r="A13" s="128" t="s">
        <v>50</v>
      </c>
      <c r="B13" s="127" t="s">
        <v>493</v>
      </c>
      <c r="C13" s="125" t="s">
        <v>452</v>
      </c>
      <c r="D13" s="126">
        <v>1</v>
      </c>
      <c r="E13" s="126">
        <v>19</v>
      </c>
      <c r="F13" s="126">
        <v>1</v>
      </c>
      <c r="G13" s="126">
        <v>21</v>
      </c>
      <c r="H13" s="125" t="s">
        <v>494</v>
      </c>
      <c r="I13" s="125" t="s">
        <v>454</v>
      </c>
      <c r="J13" s="125" t="s">
        <v>489</v>
      </c>
      <c r="K13" s="125" t="s">
        <v>490</v>
      </c>
      <c r="L13" s="125" t="s">
        <v>457</v>
      </c>
      <c r="M13" s="125" t="s">
        <v>458</v>
      </c>
      <c r="N13" s="125" t="s">
        <v>474</v>
      </c>
      <c r="O13" s="125" t="s">
        <v>475</v>
      </c>
    </row>
    <row r="14" spans="1:15" x14ac:dyDescent="0.2">
      <c r="A14" s="128" t="s">
        <v>50</v>
      </c>
      <c r="B14" s="127" t="s">
        <v>495</v>
      </c>
      <c r="C14" s="125" t="s">
        <v>452</v>
      </c>
      <c r="D14" s="126">
        <v>1</v>
      </c>
      <c r="E14" s="126">
        <v>19</v>
      </c>
      <c r="F14" s="126">
        <v>13</v>
      </c>
      <c r="G14" s="126">
        <v>20</v>
      </c>
      <c r="H14" s="125" t="s">
        <v>496</v>
      </c>
      <c r="I14" s="125" t="s">
        <v>454</v>
      </c>
      <c r="J14" s="125" t="s">
        <v>466</v>
      </c>
      <c r="K14" s="125" t="s">
        <v>497</v>
      </c>
      <c r="L14" s="125" t="s">
        <v>457</v>
      </c>
      <c r="M14" s="125" t="s">
        <v>458</v>
      </c>
      <c r="N14" s="125" t="s">
        <v>474</v>
      </c>
      <c r="O14" s="125" t="s">
        <v>475</v>
      </c>
    </row>
    <row r="15" spans="1:15" x14ac:dyDescent="0.2">
      <c r="A15" s="128" t="s">
        <v>50</v>
      </c>
      <c r="B15" s="127" t="s">
        <v>498</v>
      </c>
      <c r="C15" s="125" t="s">
        <v>452</v>
      </c>
      <c r="D15" s="126">
        <v>1</v>
      </c>
      <c r="E15" s="126">
        <v>19</v>
      </c>
      <c r="F15" s="126">
        <v>13</v>
      </c>
      <c r="G15" s="126">
        <v>20</v>
      </c>
      <c r="H15" s="125" t="s">
        <v>275</v>
      </c>
      <c r="I15" s="125" t="s">
        <v>454</v>
      </c>
      <c r="J15" s="125" t="s">
        <v>499</v>
      </c>
      <c r="K15" s="125" t="s">
        <v>500</v>
      </c>
      <c r="L15" s="125" t="s">
        <v>457</v>
      </c>
      <c r="M15" s="125" t="s">
        <v>458</v>
      </c>
      <c r="N15" s="125" t="s">
        <v>474</v>
      </c>
      <c r="O15" s="125" t="s">
        <v>475</v>
      </c>
    </row>
    <row r="16" spans="1:15" x14ac:dyDescent="0.2">
      <c r="A16" s="128" t="s">
        <v>50</v>
      </c>
      <c r="B16" s="127" t="s">
        <v>501</v>
      </c>
      <c r="C16" s="125" t="s">
        <v>452</v>
      </c>
      <c r="D16" s="126">
        <v>1</v>
      </c>
      <c r="E16" s="126">
        <v>19</v>
      </c>
      <c r="F16" s="126">
        <v>13</v>
      </c>
      <c r="G16" s="126">
        <v>20</v>
      </c>
      <c r="H16" s="125" t="s">
        <v>502</v>
      </c>
      <c r="I16" s="125" t="s">
        <v>454</v>
      </c>
      <c r="J16" s="125" t="s">
        <v>503</v>
      </c>
      <c r="K16" s="125" t="s">
        <v>504</v>
      </c>
      <c r="L16" s="125" t="s">
        <v>457</v>
      </c>
      <c r="M16" s="125" t="s">
        <v>458</v>
      </c>
      <c r="N16" s="125" t="s">
        <v>474</v>
      </c>
      <c r="O16" s="125" t="s">
        <v>475</v>
      </c>
    </row>
    <row r="17" spans="1:15" x14ac:dyDescent="0.2">
      <c r="A17" s="128" t="s">
        <v>50</v>
      </c>
      <c r="B17" s="127" t="s">
        <v>505</v>
      </c>
      <c r="C17" s="125" t="s">
        <v>452</v>
      </c>
      <c r="D17" s="126">
        <v>1</v>
      </c>
      <c r="E17" s="126">
        <v>19</v>
      </c>
      <c r="F17" s="126">
        <v>13</v>
      </c>
      <c r="G17" s="126">
        <v>20</v>
      </c>
      <c r="H17" s="125" t="s">
        <v>506</v>
      </c>
      <c r="I17" s="125" t="s">
        <v>454</v>
      </c>
      <c r="J17" s="125" t="s">
        <v>507</v>
      </c>
      <c r="K17" s="125" t="s">
        <v>508</v>
      </c>
      <c r="L17" s="125" t="s">
        <v>457</v>
      </c>
      <c r="M17" s="125" t="s">
        <v>458</v>
      </c>
      <c r="N17" s="125" t="s">
        <v>474</v>
      </c>
      <c r="O17" s="125" t="s">
        <v>475</v>
      </c>
    </row>
    <row r="18" spans="1:15" x14ac:dyDescent="0.2">
      <c r="A18" s="128" t="s">
        <v>50</v>
      </c>
      <c r="B18" s="127" t="s">
        <v>509</v>
      </c>
      <c r="C18" s="125" t="s">
        <v>452</v>
      </c>
      <c r="D18" s="126">
        <v>1</v>
      </c>
      <c r="E18" s="126">
        <v>19</v>
      </c>
      <c r="F18" s="126">
        <v>12</v>
      </c>
      <c r="G18" s="126">
        <v>20</v>
      </c>
      <c r="H18" s="125" t="s">
        <v>510</v>
      </c>
      <c r="I18" s="125" t="s">
        <v>454</v>
      </c>
      <c r="J18" s="125" t="s">
        <v>477</v>
      </c>
      <c r="K18" s="125" t="s">
        <v>454</v>
      </c>
      <c r="L18" s="125" t="s">
        <v>457</v>
      </c>
      <c r="M18" s="125" t="s">
        <v>458</v>
      </c>
      <c r="N18" s="125" t="s">
        <v>474</v>
      </c>
      <c r="O18" s="125" t="s">
        <v>475</v>
      </c>
    </row>
    <row r="19" spans="1:15" x14ac:dyDescent="0.2">
      <c r="A19" s="128" t="s">
        <v>50</v>
      </c>
      <c r="B19" s="127" t="s">
        <v>511</v>
      </c>
      <c r="C19" s="125" t="s">
        <v>452</v>
      </c>
      <c r="D19" s="126">
        <v>1</v>
      </c>
      <c r="E19" s="126">
        <v>19</v>
      </c>
      <c r="F19" s="126">
        <v>13</v>
      </c>
      <c r="G19" s="126">
        <v>20</v>
      </c>
      <c r="H19" s="125" t="s">
        <v>512</v>
      </c>
      <c r="I19" s="125" t="s">
        <v>454</v>
      </c>
      <c r="J19" s="125" t="s">
        <v>513</v>
      </c>
      <c r="K19" s="125" t="s">
        <v>514</v>
      </c>
      <c r="L19" s="125" t="s">
        <v>457</v>
      </c>
      <c r="M19" s="125" t="s">
        <v>458</v>
      </c>
      <c r="N19" s="125" t="s">
        <v>474</v>
      </c>
      <c r="O19" s="125" t="s">
        <v>475</v>
      </c>
    </row>
    <row r="20" spans="1:15" x14ac:dyDescent="0.2">
      <c r="A20" s="128" t="s">
        <v>50</v>
      </c>
      <c r="B20" s="127" t="s">
        <v>515</v>
      </c>
      <c r="C20" s="125" t="s">
        <v>452</v>
      </c>
      <c r="D20" s="126">
        <v>1</v>
      </c>
      <c r="E20" s="126">
        <v>19</v>
      </c>
      <c r="F20" s="126">
        <v>13</v>
      </c>
      <c r="G20" s="126">
        <v>20</v>
      </c>
      <c r="H20" s="125" t="s">
        <v>516</v>
      </c>
      <c r="I20" s="125" t="s">
        <v>454</v>
      </c>
      <c r="J20" s="125" t="s">
        <v>480</v>
      </c>
      <c r="K20" s="125" t="s">
        <v>517</v>
      </c>
      <c r="L20" s="125" t="s">
        <v>457</v>
      </c>
      <c r="M20" s="125" t="s">
        <v>458</v>
      </c>
      <c r="N20" s="125" t="s">
        <v>518</v>
      </c>
      <c r="O20" s="125" t="s">
        <v>519</v>
      </c>
    </row>
    <row r="21" spans="1:15" x14ac:dyDescent="0.2">
      <c r="A21" s="128" t="s">
        <v>409</v>
      </c>
      <c r="B21" s="125" t="s">
        <v>520</v>
      </c>
      <c r="C21" s="125" t="s">
        <v>452</v>
      </c>
      <c r="D21" s="126">
        <v>1</v>
      </c>
      <c r="E21" s="126">
        <v>19</v>
      </c>
      <c r="F21" s="126">
        <v>12</v>
      </c>
      <c r="G21" s="126">
        <v>20</v>
      </c>
      <c r="H21" s="125" t="s">
        <v>521</v>
      </c>
      <c r="I21" s="125" t="s">
        <v>454</v>
      </c>
      <c r="J21" s="125" t="s">
        <v>483</v>
      </c>
      <c r="K21" s="125" t="s">
        <v>484</v>
      </c>
      <c r="L21" s="125" t="s">
        <v>457</v>
      </c>
      <c r="M21" s="125" t="s">
        <v>458</v>
      </c>
      <c r="N21" s="125" t="s">
        <v>474</v>
      </c>
      <c r="O21" s="125" t="s">
        <v>475</v>
      </c>
    </row>
    <row r="22" spans="1:15" x14ac:dyDescent="0.2">
      <c r="A22" s="128" t="s">
        <v>410</v>
      </c>
      <c r="B22" s="125" t="s">
        <v>522</v>
      </c>
      <c r="C22" s="125" t="s">
        <v>452</v>
      </c>
      <c r="D22" s="126">
        <v>1</v>
      </c>
      <c r="E22" s="126">
        <v>19</v>
      </c>
      <c r="F22" s="126">
        <v>12</v>
      </c>
      <c r="G22" s="126">
        <v>20</v>
      </c>
      <c r="H22" s="125" t="s">
        <v>279</v>
      </c>
      <c r="I22" s="125" t="s">
        <v>454</v>
      </c>
      <c r="J22" s="125" t="s">
        <v>483</v>
      </c>
      <c r="K22" s="125" t="s">
        <v>484</v>
      </c>
      <c r="L22" s="125" t="s">
        <v>457</v>
      </c>
      <c r="M22" s="125" t="s">
        <v>458</v>
      </c>
      <c r="N22" s="125" t="s">
        <v>474</v>
      </c>
      <c r="O22" s="125" t="s">
        <v>475</v>
      </c>
    </row>
    <row r="23" spans="1:15" x14ac:dyDescent="0.2">
      <c r="A23" s="128" t="s">
        <v>411</v>
      </c>
      <c r="B23" s="125" t="s">
        <v>523</v>
      </c>
      <c r="C23" s="125" t="s">
        <v>452</v>
      </c>
      <c r="D23" s="126">
        <v>1</v>
      </c>
      <c r="E23" s="126">
        <v>19</v>
      </c>
      <c r="F23" s="126">
        <v>12</v>
      </c>
      <c r="G23" s="126">
        <v>20</v>
      </c>
      <c r="H23" s="125" t="s">
        <v>281</v>
      </c>
      <c r="I23" s="125" t="s">
        <v>454</v>
      </c>
      <c r="J23" s="125" t="s">
        <v>483</v>
      </c>
      <c r="K23" s="125" t="s">
        <v>484</v>
      </c>
      <c r="L23" s="125" t="s">
        <v>457</v>
      </c>
      <c r="M23" s="125" t="s">
        <v>458</v>
      </c>
      <c r="N23" s="125" t="s">
        <v>474</v>
      </c>
      <c r="O23" s="125" t="s">
        <v>475</v>
      </c>
    </row>
    <row r="24" spans="1:15" x14ac:dyDescent="0.2">
      <c r="A24" s="128" t="s">
        <v>412</v>
      </c>
      <c r="B24" s="125" t="s">
        <v>524</v>
      </c>
      <c r="C24" s="125" t="s">
        <v>452</v>
      </c>
      <c r="D24" s="126">
        <v>1</v>
      </c>
      <c r="E24" s="126">
        <v>19</v>
      </c>
      <c r="F24" s="126">
        <v>12</v>
      </c>
      <c r="G24" s="126">
        <v>20</v>
      </c>
      <c r="H24" s="125" t="s">
        <v>283</v>
      </c>
      <c r="I24" s="125" t="s">
        <v>454</v>
      </c>
      <c r="J24" s="125" t="s">
        <v>525</v>
      </c>
      <c r="K24" s="125" t="s">
        <v>526</v>
      </c>
      <c r="L24" s="125" t="s">
        <v>457</v>
      </c>
      <c r="M24" s="125" t="s">
        <v>458</v>
      </c>
      <c r="N24" s="125" t="s">
        <v>463</v>
      </c>
      <c r="O24" s="125" t="s">
        <v>464</v>
      </c>
    </row>
    <row r="25" spans="1:15" x14ac:dyDescent="0.2">
      <c r="A25" s="128" t="s">
        <v>413</v>
      </c>
      <c r="B25" s="125" t="s">
        <v>527</v>
      </c>
      <c r="C25" s="125" t="s">
        <v>452</v>
      </c>
      <c r="D25" s="126">
        <v>1</v>
      </c>
      <c r="E25" s="126">
        <v>19</v>
      </c>
      <c r="F25" s="126">
        <v>12</v>
      </c>
      <c r="G25" s="126">
        <v>20</v>
      </c>
      <c r="H25" s="125" t="s">
        <v>285</v>
      </c>
      <c r="I25" s="125" t="s">
        <v>454</v>
      </c>
      <c r="J25" s="125" t="s">
        <v>528</v>
      </c>
      <c r="K25" s="125" t="s">
        <v>529</v>
      </c>
      <c r="L25" s="125" t="s">
        <v>457</v>
      </c>
      <c r="M25" s="125" t="s">
        <v>458</v>
      </c>
      <c r="N25" s="125" t="s">
        <v>474</v>
      </c>
      <c r="O25" s="125" t="s">
        <v>475</v>
      </c>
    </row>
    <row r="26" spans="1:15" x14ac:dyDescent="0.2">
      <c r="A26" s="128" t="s">
        <v>414</v>
      </c>
      <c r="B26" s="125" t="s">
        <v>530</v>
      </c>
      <c r="C26" s="125" t="s">
        <v>452</v>
      </c>
      <c r="D26" s="126">
        <v>1</v>
      </c>
      <c r="E26" s="126">
        <v>19</v>
      </c>
      <c r="F26" s="126">
        <v>13</v>
      </c>
      <c r="G26" s="126">
        <v>20</v>
      </c>
      <c r="H26" s="125" t="s">
        <v>287</v>
      </c>
      <c r="I26" s="125" t="s">
        <v>454</v>
      </c>
      <c r="J26" s="125" t="s">
        <v>466</v>
      </c>
      <c r="K26" s="125" t="s">
        <v>531</v>
      </c>
      <c r="L26" s="125" t="s">
        <v>457</v>
      </c>
      <c r="M26" s="125" t="s">
        <v>458</v>
      </c>
      <c r="N26" s="125" t="s">
        <v>463</v>
      </c>
      <c r="O26" s="125" t="s">
        <v>464</v>
      </c>
    </row>
    <row r="27" spans="1:15" x14ac:dyDescent="0.2">
      <c r="A27" s="128" t="s">
        <v>415</v>
      </c>
      <c r="B27" s="125" t="s">
        <v>532</v>
      </c>
      <c r="C27" s="125" t="s">
        <v>452</v>
      </c>
      <c r="D27" s="126">
        <v>1</v>
      </c>
      <c r="E27" s="126">
        <v>19</v>
      </c>
      <c r="F27" s="126">
        <v>13</v>
      </c>
      <c r="G27" s="126">
        <v>20</v>
      </c>
      <c r="H27" s="125" t="s">
        <v>533</v>
      </c>
      <c r="I27" s="125" t="s">
        <v>454</v>
      </c>
      <c r="J27" s="125" t="s">
        <v>466</v>
      </c>
      <c r="K27" s="125" t="s">
        <v>534</v>
      </c>
      <c r="L27" s="125" t="s">
        <v>457</v>
      </c>
      <c r="M27" s="125" t="s">
        <v>458</v>
      </c>
      <c r="N27" s="125" t="s">
        <v>463</v>
      </c>
      <c r="O27" s="125" t="s">
        <v>464</v>
      </c>
    </row>
    <row r="28" spans="1:15" x14ac:dyDescent="0.2">
      <c r="A28" s="128" t="s">
        <v>416</v>
      </c>
      <c r="B28" s="125" t="s">
        <v>535</v>
      </c>
      <c r="C28" s="125" t="s">
        <v>452</v>
      </c>
      <c r="D28" s="126">
        <v>1</v>
      </c>
      <c r="E28" s="126">
        <v>19</v>
      </c>
      <c r="F28" s="126">
        <v>12</v>
      </c>
      <c r="G28" s="126">
        <v>20</v>
      </c>
      <c r="H28" s="125" t="s">
        <v>293</v>
      </c>
      <c r="I28" s="125" t="s">
        <v>454</v>
      </c>
      <c r="J28" s="125" t="s">
        <v>536</v>
      </c>
      <c r="K28" s="125" t="s">
        <v>537</v>
      </c>
      <c r="L28" s="125" t="s">
        <v>457</v>
      </c>
      <c r="M28" s="125" t="s">
        <v>458</v>
      </c>
      <c r="N28" s="125" t="s">
        <v>463</v>
      </c>
      <c r="O28" s="125" t="s">
        <v>464</v>
      </c>
    </row>
    <row r="29" spans="1:15" x14ac:dyDescent="0.2">
      <c r="A29" s="128" t="s">
        <v>417</v>
      </c>
      <c r="B29" s="125" t="s">
        <v>538</v>
      </c>
      <c r="C29" s="125" t="s">
        <v>452</v>
      </c>
      <c r="D29" s="126">
        <v>1</v>
      </c>
      <c r="E29" s="126">
        <v>19</v>
      </c>
      <c r="F29" s="126">
        <v>12</v>
      </c>
      <c r="G29" s="126">
        <v>20</v>
      </c>
      <c r="H29" s="125" t="s">
        <v>295</v>
      </c>
      <c r="I29" s="125" t="s">
        <v>454</v>
      </c>
      <c r="J29" s="125" t="s">
        <v>525</v>
      </c>
      <c r="K29" s="125" t="s">
        <v>526</v>
      </c>
      <c r="L29" s="125" t="s">
        <v>457</v>
      </c>
      <c r="M29" s="125" t="s">
        <v>458</v>
      </c>
      <c r="N29" s="125" t="s">
        <v>463</v>
      </c>
      <c r="O29" s="125" t="s">
        <v>464</v>
      </c>
    </row>
    <row r="30" spans="1:15" x14ac:dyDescent="0.2">
      <c r="A30" s="128" t="s">
        <v>418</v>
      </c>
      <c r="B30" s="125" t="s">
        <v>539</v>
      </c>
      <c r="C30" s="125" t="s">
        <v>452</v>
      </c>
      <c r="D30" s="126">
        <v>1</v>
      </c>
      <c r="E30" s="126">
        <v>19</v>
      </c>
      <c r="F30" s="126">
        <v>13</v>
      </c>
      <c r="G30" s="126">
        <v>20</v>
      </c>
      <c r="H30" s="125" t="s">
        <v>540</v>
      </c>
      <c r="I30" s="125" t="s">
        <v>454</v>
      </c>
      <c r="J30" s="125" t="s">
        <v>507</v>
      </c>
      <c r="K30" s="125" t="s">
        <v>541</v>
      </c>
      <c r="L30" s="125" t="s">
        <v>457</v>
      </c>
      <c r="M30" s="125" t="s">
        <v>458</v>
      </c>
      <c r="N30" s="125" t="s">
        <v>474</v>
      </c>
      <c r="O30" s="125" t="s">
        <v>475</v>
      </c>
    </row>
    <row r="31" spans="1:15" x14ac:dyDescent="0.2">
      <c r="A31" s="128" t="s">
        <v>420</v>
      </c>
      <c r="B31" s="125" t="s">
        <v>542</v>
      </c>
      <c r="C31" s="125" t="s">
        <v>452</v>
      </c>
      <c r="D31" s="126">
        <v>4</v>
      </c>
      <c r="E31" s="126">
        <v>19</v>
      </c>
      <c r="F31" s="126">
        <v>13</v>
      </c>
      <c r="G31" s="126">
        <v>20</v>
      </c>
      <c r="H31" s="125" t="s">
        <v>543</v>
      </c>
      <c r="I31" s="125" t="s">
        <v>454</v>
      </c>
      <c r="J31" s="125" t="s">
        <v>544</v>
      </c>
      <c r="K31" s="125" t="s">
        <v>545</v>
      </c>
      <c r="L31" s="125" t="s">
        <v>457</v>
      </c>
      <c r="M31" s="125" t="s">
        <v>458</v>
      </c>
      <c r="N31" s="125" t="s">
        <v>454</v>
      </c>
      <c r="O31" s="125" t="s">
        <v>454</v>
      </c>
    </row>
    <row r="32" spans="1:15" x14ac:dyDescent="0.2">
      <c r="A32" s="128" t="s">
        <v>421</v>
      </c>
      <c r="B32" s="127" t="s">
        <v>546</v>
      </c>
      <c r="C32" s="125" t="s">
        <v>452</v>
      </c>
      <c r="D32" s="126">
        <v>1</v>
      </c>
      <c r="E32" s="126">
        <v>19</v>
      </c>
      <c r="F32" s="126">
        <v>1</v>
      </c>
      <c r="G32" s="126">
        <v>21</v>
      </c>
      <c r="H32" s="125" t="s">
        <v>547</v>
      </c>
      <c r="I32" s="125" t="s">
        <v>454</v>
      </c>
      <c r="J32" s="125" t="s">
        <v>548</v>
      </c>
      <c r="K32" s="125" t="s">
        <v>549</v>
      </c>
      <c r="L32" s="125" t="s">
        <v>457</v>
      </c>
      <c r="M32" s="125" t="s">
        <v>458</v>
      </c>
      <c r="N32" s="125" t="s">
        <v>474</v>
      </c>
      <c r="O32" s="125" t="s">
        <v>475</v>
      </c>
    </row>
    <row r="33" spans="1:15" x14ac:dyDescent="0.2">
      <c r="A33" s="128" t="s">
        <v>421</v>
      </c>
      <c r="B33" s="127" t="s">
        <v>550</v>
      </c>
      <c r="C33" s="125" t="s">
        <v>452</v>
      </c>
      <c r="D33" s="126">
        <v>1</v>
      </c>
      <c r="E33" s="126">
        <v>19</v>
      </c>
      <c r="F33" s="126">
        <v>1</v>
      </c>
      <c r="G33" s="126">
        <v>21</v>
      </c>
      <c r="H33" s="125" t="s">
        <v>551</v>
      </c>
      <c r="I33" s="125" t="s">
        <v>454</v>
      </c>
      <c r="J33" s="125" t="s">
        <v>552</v>
      </c>
      <c r="K33" s="125" t="s">
        <v>553</v>
      </c>
      <c r="L33" s="125" t="s">
        <v>457</v>
      </c>
      <c r="M33" s="125" t="s">
        <v>458</v>
      </c>
      <c r="N33" s="125" t="s">
        <v>474</v>
      </c>
      <c r="O33" s="125" t="s">
        <v>475</v>
      </c>
    </row>
    <row r="34" spans="1:15" x14ac:dyDescent="0.2">
      <c r="A34" s="128" t="s">
        <v>421</v>
      </c>
      <c r="B34" s="127" t="s">
        <v>554</v>
      </c>
      <c r="C34" s="125" t="s">
        <v>452</v>
      </c>
      <c r="D34" s="126">
        <v>1</v>
      </c>
      <c r="E34" s="126">
        <v>19</v>
      </c>
      <c r="F34" s="126">
        <v>1</v>
      </c>
      <c r="G34" s="126">
        <v>21</v>
      </c>
      <c r="H34" s="125" t="s">
        <v>555</v>
      </c>
      <c r="I34" s="125" t="s">
        <v>454</v>
      </c>
      <c r="J34" s="125" t="s">
        <v>556</v>
      </c>
      <c r="K34" s="125" t="s">
        <v>557</v>
      </c>
      <c r="L34" s="125" t="s">
        <v>457</v>
      </c>
      <c r="M34" s="125" t="s">
        <v>458</v>
      </c>
      <c r="N34" s="125" t="s">
        <v>474</v>
      </c>
      <c r="O34" s="125" t="s">
        <v>475</v>
      </c>
    </row>
    <row r="35" spans="1:15" x14ac:dyDescent="0.2">
      <c r="A35" s="128" t="s">
        <v>421</v>
      </c>
      <c r="B35" s="127" t="s">
        <v>558</v>
      </c>
      <c r="C35" s="125" t="s">
        <v>452</v>
      </c>
      <c r="D35" s="126">
        <v>1</v>
      </c>
      <c r="E35" s="126">
        <v>19</v>
      </c>
      <c r="F35" s="126">
        <v>1</v>
      </c>
      <c r="G35" s="126">
        <v>21</v>
      </c>
      <c r="H35" s="125" t="s">
        <v>559</v>
      </c>
      <c r="I35" s="125" t="s">
        <v>454</v>
      </c>
      <c r="J35" s="125" t="s">
        <v>552</v>
      </c>
      <c r="K35" s="125" t="s">
        <v>560</v>
      </c>
      <c r="L35" s="125" t="s">
        <v>457</v>
      </c>
      <c r="M35" s="125" t="s">
        <v>458</v>
      </c>
      <c r="N35" s="125" t="s">
        <v>474</v>
      </c>
      <c r="O35" s="125" t="s">
        <v>475</v>
      </c>
    </row>
    <row r="36" spans="1:15" x14ac:dyDescent="0.2">
      <c r="A36" s="128" t="s">
        <v>422</v>
      </c>
      <c r="B36" s="125" t="s">
        <v>561</v>
      </c>
      <c r="C36" s="125" t="s">
        <v>452</v>
      </c>
      <c r="D36" s="126">
        <v>1</v>
      </c>
      <c r="E36" s="126">
        <v>19</v>
      </c>
      <c r="F36" s="126">
        <v>1</v>
      </c>
      <c r="G36" s="126">
        <v>21</v>
      </c>
      <c r="H36" s="125" t="s">
        <v>562</v>
      </c>
      <c r="I36" s="125" t="s">
        <v>454</v>
      </c>
      <c r="J36" s="125" t="s">
        <v>563</v>
      </c>
      <c r="K36" s="125" t="s">
        <v>490</v>
      </c>
      <c r="L36" s="125" t="s">
        <v>457</v>
      </c>
      <c r="M36" s="125" t="s">
        <v>458</v>
      </c>
      <c r="N36" s="125" t="s">
        <v>474</v>
      </c>
      <c r="O36" s="125" t="s">
        <v>475</v>
      </c>
    </row>
    <row r="37" spans="1:15" x14ac:dyDescent="0.2">
      <c r="A37" s="128" t="s">
        <v>423</v>
      </c>
      <c r="B37" s="125" t="s">
        <v>564</v>
      </c>
      <c r="C37" s="125" t="s">
        <v>452</v>
      </c>
      <c r="D37" s="126">
        <v>1</v>
      </c>
      <c r="E37" s="126">
        <v>19</v>
      </c>
      <c r="F37" s="126">
        <v>13</v>
      </c>
      <c r="G37" s="126">
        <v>20</v>
      </c>
      <c r="H37" s="125" t="s">
        <v>310</v>
      </c>
      <c r="I37" s="125" t="s">
        <v>454</v>
      </c>
      <c r="J37" s="125" t="s">
        <v>466</v>
      </c>
      <c r="K37" s="125" t="s">
        <v>497</v>
      </c>
      <c r="L37" s="125" t="s">
        <v>457</v>
      </c>
      <c r="M37" s="125" t="s">
        <v>458</v>
      </c>
      <c r="N37" s="125" t="s">
        <v>474</v>
      </c>
      <c r="O37" s="125" t="s">
        <v>475</v>
      </c>
    </row>
    <row r="38" spans="1:15" x14ac:dyDescent="0.2">
      <c r="A38" s="128" t="s">
        <v>424</v>
      </c>
      <c r="B38" s="125" t="s">
        <v>565</v>
      </c>
      <c r="C38" s="125" t="s">
        <v>452</v>
      </c>
      <c r="D38" s="126">
        <v>1</v>
      </c>
      <c r="E38" s="126">
        <v>19</v>
      </c>
      <c r="F38" s="126">
        <v>13</v>
      </c>
      <c r="G38" s="126">
        <v>20</v>
      </c>
      <c r="H38" s="125" t="s">
        <v>312</v>
      </c>
      <c r="I38" s="125" t="s">
        <v>454</v>
      </c>
      <c r="J38" s="125" t="s">
        <v>566</v>
      </c>
      <c r="K38" s="125" t="s">
        <v>567</v>
      </c>
      <c r="L38" s="125" t="s">
        <v>457</v>
      </c>
      <c r="M38" s="125" t="s">
        <v>458</v>
      </c>
      <c r="N38" s="125" t="s">
        <v>454</v>
      </c>
      <c r="O38" s="125" t="s">
        <v>454</v>
      </c>
    </row>
    <row r="39" spans="1:15" x14ac:dyDescent="0.2">
      <c r="A39" s="128" t="s">
        <v>425</v>
      </c>
      <c r="B39" s="125" t="s">
        <v>568</v>
      </c>
      <c r="C39" s="125" t="s">
        <v>452</v>
      </c>
      <c r="D39" s="126">
        <v>1</v>
      </c>
      <c r="E39" s="126">
        <v>19</v>
      </c>
      <c r="F39" s="126">
        <v>13</v>
      </c>
      <c r="G39" s="126">
        <v>20</v>
      </c>
      <c r="H39" s="125" t="s">
        <v>314</v>
      </c>
      <c r="I39" s="125" t="s">
        <v>454</v>
      </c>
      <c r="J39" s="125" t="s">
        <v>569</v>
      </c>
      <c r="K39" s="125" t="s">
        <v>570</v>
      </c>
      <c r="L39" s="125" t="s">
        <v>457</v>
      </c>
      <c r="M39" s="125" t="s">
        <v>458</v>
      </c>
      <c r="N39" s="125" t="s">
        <v>454</v>
      </c>
      <c r="O39" s="125" t="s">
        <v>454</v>
      </c>
    </row>
    <row r="40" spans="1:15" x14ac:dyDescent="0.2">
      <c r="A40" s="128" t="s">
        <v>426</v>
      </c>
      <c r="B40" s="125" t="s">
        <v>571</v>
      </c>
      <c r="C40" s="125" t="s">
        <v>452</v>
      </c>
      <c r="D40" s="126">
        <v>1</v>
      </c>
      <c r="E40" s="126">
        <v>19</v>
      </c>
      <c r="F40" s="126">
        <v>13</v>
      </c>
      <c r="G40" s="126">
        <v>20</v>
      </c>
      <c r="H40" s="125" t="s">
        <v>572</v>
      </c>
      <c r="I40" s="125" t="s">
        <v>454</v>
      </c>
      <c r="J40" s="125" t="s">
        <v>573</v>
      </c>
      <c r="K40" s="125" t="s">
        <v>504</v>
      </c>
      <c r="L40" s="125" t="s">
        <v>457</v>
      </c>
      <c r="M40" s="125" t="s">
        <v>458</v>
      </c>
      <c r="N40" s="125" t="s">
        <v>474</v>
      </c>
      <c r="O40" s="125" t="s">
        <v>475</v>
      </c>
    </row>
    <row r="41" spans="1:15" x14ac:dyDescent="0.2">
      <c r="A41" s="128" t="s">
        <v>427</v>
      </c>
      <c r="B41" s="125" t="s">
        <v>574</v>
      </c>
      <c r="C41" s="125" t="s">
        <v>452</v>
      </c>
      <c r="D41" s="126">
        <v>1</v>
      </c>
      <c r="E41" s="126">
        <v>19</v>
      </c>
      <c r="F41" s="126">
        <v>13</v>
      </c>
      <c r="G41" s="126">
        <v>20</v>
      </c>
      <c r="H41" s="125" t="s">
        <v>575</v>
      </c>
      <c r="I41" s="125" t="s">
        <v>454</v>
      </c>
      <c r="J41" s="125" t="s">
        <v>576</v>
      </c>
      <c r="K41" s="125" t="s">
        <v>577</v>
      </c>
      <c r="L41" s="125" t="s">
        <v>457</v>
      </c>
      <c r="M41" s="125" t="s">
        <v>458</v>
      </c>
      <c r="N41" s="125" t="s">
        <v>474</v>
      </c>
      <c r="O41" s="125" t="s">
        <v>475</v>
      </c>
    </row>
    <row r="42" spans="1:15" x14ac:dyDescent="0.2">
      <c r="A42" s="128" t="s">
        <v>428</v>
      </c>
      <c r="B42" s="125" t="s">
        <v>578</v>
      </c>
      <c r="C42" s="125" t="s">
        <v>452</v>
      </c>
      <c r="D42" s="126">
        <v>1</v>
      </c>
      <c r="E42" s="126">
        <v>19</v>
      </c>
      <c r="F42" s="126">
        <v>13</v>
      </c>
      <c r="G42" s="126">
        <v>20</v>
      </c>
      <c r="H42" s="125" t="s">
        <v>324</v>
      </c>
      <c r="I42" s="125" t="s">
        <v>454</v>
      </c>
      <c r="J42" s="125" t="s">
        <v>579</v>
      </c>
      <c r="K42" s="125" t="s">
        <v>580</v>
      </c>
      <c r="L42" s="125" t="s">
        <v>457</v>
      </c>
      <c r="M42" s="125" t="s">
        <v>458</v>
      </c>
      <c r="N42" s="125" t="s">
        <v>474</v>
      </c>
      <c r="O42" s="125" t="s">
        <v>475</v>
      </c>
    </row>
    <row r="43" spans="1:15" x14ac:dyDescent="0.2">
      <c r="A43" s="128" t="s">
        <v>429</v>
      </c>
      <c r="B43" s="125" t="s">
        <v>581</v>
      </c>
      <c r="C43" s="125" t="s">
        <v>452</v>
      </c>
      <c r="D43" s="126">
        <v>1</v>
      </c>
      <c r="E43" s="126">
        <v>19</v>
      </c>
      <c r="F43" s="126">
        <v>13</v>
      </c>
      <c r="G43" s="126">
        <v>20</v>
      </c>
      <c r="H43" s="125" t="s">
        <v>326</v>
      </c>
      <c r="I43" s="125" t="s">
        <v>454</v>
      </c>
      <c r="J43" s="125" t="s">
        <v>507</v>
      </c>
      <c r="K43" s="125" t="s">
        <v>582</v>
      </c>
      <c r="L43" s="125" t="s">
        <v>457</v>
      </c>
      <c r="M43" s="125" t="s">
        <v>458</v>
      </c>
      <c r="N43" s="125" t="s">
        <v>474</v>
      </c>
      <c r="O43" s="125" t="s">
        <v>475</v>
      </c>
    </row>
    <row r="44" spans="1:15" x14ac:dyDescent="0.2">
      <c r="A44" s="128" t="s">
        <v>430</v>
      </c>
      <c r="B44" s="127" t="s">
        <v>583</v>
      </c>
      <c r="C44" s="125" t="s">
        <v>452</v>
      </c>
      <c r="D44" s="126">
        <v>1</v>
      </c>
      <c r="E44" s="126">
        <v>19</v>
      </c>
      <c r="F44" s="126">
        <v>13</v>
      </c>
      <c r="G44" s="126">
        <v>20</v>
      </c>
      <c r="H44" s="125" t="s">
        <v>584</v>
      </c>
      <c r="I44" s="125" t="s">
        <v>454</v>
      </c>
      <c r="J44" s="125" t="s">
        <v>507</v>
      </c>
      <c r="K44" s="125" t="s">
        <v>454</v>
      </c>
      <c r="L44" s="125" t="s">
        <v>457</v>
      </c>
      <c r="M44" s="125" t="s">
        <v>458</v>
      </c>
      <c r="N44" s="125" t="s">
        <v>474</v>
      </c>
      <c r="O44" s="125" t="s">
        <v>475</v>
      </c>
    </row>
    <row r="45" spans="1:15" x14ac:dyDescent="0.2">
      <c r="A45" s="128" t="s">
        <v>430</v>
      </c>
      <c r="B45" s="127" t="s">
        <v>585</v>
      </c>
      <c r="C45" s="125" t="s">
        <v>452</v>
      </c>
      <c r="D45" s="126">
        <v>1</v>
      </c>
      <c r="E45" s="126">
        <v>19</v>
      </c>
      <c r="F45" s="126">
        <v>13</v>
      </c>
      <c r="G45" s="126">
        <v>20</v>
      </c>
      <c r="H45" s="125" t="s">
        <v>586</v>
      </c>
      <c r="I45" s="125" t="s">
        <v>454</v>
      </c>
      <c r="J45" s="125" t="s">
        <v>507</v>
      </c>
      <c r="K45" s="125" t="s">
        <v>587</v>
      </c>
      <c r="L45" s="125" t="s">
        <v>457</v>
      </c>
      <c r="M45" s="125" t="s">
        <v>458</v>
      </c>
      <c r="N45" s="125" t="s">
        <v>474</v>
      </c>
      <c r="O45" s="125" t="s">
        <v>475</v>
      </c>
    </row>
    <row r="46" spans="1:15" x14ac:dyDescent="0.2">
      <c r="A46" s="128" t="s">
        <v>430</v>
      </c>
      <c r="B46" s="127" t="s">
        <v>588</v>
      </c>
      <c r="C46" s="125" t="s">
        <v>452</v>
      </c>
      <c r="D46" s="126">
        <v>1</v>
      </c>
      <c r="E46" s="126">
        <v>19</v>
      </c>
      <c r="F46" s="126">
        <v>13</v>
      </c>
      <c r="G46" s="126">
        <v>20</v>
      </c>
      <c r="H46" s="125" t="s">
        <v>589</v>
      </c>
      <c r="I46" s="125" t="s">
        <v>454</v>
      </c>
      <c r="J46" s="125" t="s">
        <v>507</v>
      </c>
      <c r="K46" s="125" t="s">
        <v>590</v>
      </c>
      <c r="L46" s="125" t="s">
        <v>457</v>
      </c>
      <c r="M46" s="125" t="s">
        <v>458</v>
      </c>
      <c r="N46" s="125" t="s">
        <v>474</v>
      </c>
      <c r="O46" s="125" t="s">
        <v>475</v>
      </c>
    </row>
    <row r="47" spans="1:15" x14ac:dyDescent="0.2">
      <c r="A47" s="128" t="s">
        <v>431</v>
      </c>
      <c r="B47" s="125" t="s">
        <v>591</v>
      </c>
      <c r="C47" s="125" t="s">
        <v>452</v>
      </c>
      <c r="D47" s="126">
        <v>1</v>
      </c>
      <c r="E47" s="126">
        <v>19</v>
      </c>
      <c r="F47" s="126">
        <v>12</v>
      </c>
      <c r="G47" s="126">
        <v>20</v>
      </c>
      <c r="H47" s="125" t="s">
        <v>591</v>
      </c>
      <c r="I47" s="125" t="s">
        <v>454</v>
      </c>
      <c r="J47" s="125" t="s">
        <v>477</v>
      </c>
      <c r="K47" s="125" t="s">
        <v>454</v>
      </c>
      <c r="L47" s="125" t="s">
        <v>457</v>
      </c>
      <c r="M47" s="125" t="s">
        <v>458</v>
      </c>
      <c r="N47" s="125" t="s">
        <v>474</v>
      </c>
      <c r="O47" s="125" t="s">
        <v>475</v>
      </c>
    </row>
    <row r="48" spans="1:15" x14ac:dyDescent="0.2">
      <c r="A48" s="128" t="s">
        <v>432</v>
      </c>
      <c r="B48" s="125" t="s">
        <v>592</v>
      </c>
      <c r="C48" s="125" t="s">
        <v>452</v>
      </c>
      <c r="D48" s="126">
        <v>1</v>
      </c>
      <c r="E48" s="126">
        <v>19</v>
      </c>
      <c r="F48" s="126">
        <v>13</v>
      </c>
      <c r="G48" s="126">
        <v>20</v>
      </c>
      <c r="H48" s="125" t="s">
        <v>336</v>
      </c>
      <c r="I48" s="125" t="s">
        <v>454</v>
      </c>
      <c r="J48" s="125" t="s">
        <v>466</v>
      </c>
      <c r="K48" s="125" t="s">
        <v>593</v>
      </c>
      <c r="L48" s="125" t="s">
        <v>457</v>
      </c>
      <c r="M48" s="125" t="s">
        <v>458</v>
      </c>
      <c r="N48" s="125" t="s">
        <v>474</v>
      </c>
      <c r="O48" s="125" t="s">
        <v>475</v>
      </c>
    </row>
    <row r="49" spans="1:15" x14ac:dyDescent="0.2">
      <c r="A49" s="128" t="s">
        <v>433</v>
      </c>
      <c r="B49" s="125" t="s">
        <v>594</v>
      </c>
      <c r="C49" s="125" t="s">
        <v>452</v>
      </c>
      <c r="D49" s="126">
        <v>1</v>
      </c>
      <c r="E49" s="126">
        <v>19</v>
      </c>
      <c r="F49" s="126">
        <v>13</v>
      </c>
      <c r="G49" s="126">
        <v>20</v>
      </c>
      <c r="H49" s="125" t="s">
        <v>338</v>
      </c>
      <c r="I49" s="125" t="s">
        <v>454</v>
      </c>
      <c r="J49" s="125" t="s">
        <v>466</v>
      </c>
      <c r="K49" s="125" t="s">
        <v>497</v>
      </c>
      <c r="L49" s="125" t="s">
        <v>457</v>
      </c>
      <c r="M49" s="125" t="s">
        <v>458</v>
      </c>
      <c r="N49" s="125" t="s">
        <v>454</v>
      </c>
      <c r="O49" s="125" t="s">
        <v>454</v>
      </c>
    </row>
    <row r="50" spans="1:15" x14ac:dyDescent="0.2">
      <c r="A50" s="128" t="s">
        <v>434</v>
      </c>
      <c r="B50" s="125" t="s">
        <v>595</v>
      </c>
      <c r="C50" s="125" t="s">
        <v>452</v>
      </c>
      <c r="D50" s="126">
        <v>1</v>
      </c>
      <c r="E50" s="126">
        <v>19</v>
      </c>
      <c r="F50" s="126">
        <v>13</v>
      </c>
      <c r="G50" s="126">
        <v>20</v>
      </c>
      <c r="H50" s="125" t="s">
        <v>339</v>
      </c>
      <c r="I50" s="125" t="s">
        <v>454</v>
      </c>
      <c r="J50" s="125" t="s">
        <v>596</v>
      </c>
      <c r="K50" s="125" t="s">
        <v>500</v>
      </c>
      <c r="L50" s="125" t="s">
        <v>457</v>
      </c>
      <c r="M50" s="125" t="s">
        <v>458</v>
      </c>
      <c r="N50" s="125" t="s">
        <v>454</v>
      </c>
      <c r="O50" s="125" t="s">
        <v>454</v>
      </c>
    </row>
    <row r="51" spans="1:15" x14ac:dyDescent="0.2">
      <c r="A51" s="128" t="s">
        <v>435</v>
      </c>
      <c r="B51" s="127" t="s">
        <v>597</v>
      </c>
      <c r="C51" s="125" t="s">
        <v>452</v>
      </c>
      <c r="D51" s="126">
        <v>1</v>
      </c>
      <c r="E51" s="126">
        <v>19</v>
      </c>
      <c r="F51" s="126">
        <v>13</v>
      </c>
      <c r="G51" s="126">
        <v>20</v>
      </c>
      <c r="H51" s="125" t="s">
        <v>598</v>
      </c>
      <c r="I51" s="125" t="s">
        <v>454</v>
      </c>
      <c r="J51" s="125" t="s">
        <v>507</v>
      </c>
      <c r="K51" s="125" t="s">
        <v>599</v>
      </c>
      <c r="L51" s="125" t="s">
        <v>457</v>
      </c>
      <c r="M51" s="125" t="s">
        <v>458</v>
      </c>
      <c r="N51" s="125" t="s">
        <v>474</v>
      </c>
      <c r="O51" s="125" t="s">
        <v>475</v>
      </c>
    </row>
    <row r="52" spans="1:15" x14ac:dyDescent="0.2">
      <c r="A52" s="128" t="s">
        <v>435</v>
      </c>
      <c r="B52" s="127" t="s">
        <v>600</v>
      </c>
      <c r="C52" s="125" t="s">
        <v>452</v>
      </c>
      <c r="D52" s="126">
        <v>1</v>
      </c>
      <c r="E52" s="126">
        <v>19</v>
      </c>
      <c r="F52" s="126">
        <v>13</v>
      </c>
      <c r="G52" s="126">
        <v>20</v>
      </c>
      <c r="H52" s="125" t="s">
        <v>601</v>
      </c>
      <c r="I52" s="125" t="s">
        <v>454</v>
      </c>
      <c r="J52" s="125" t="s">
        <v>507</v>
      </c>
      <c r="K52" s="125" t="s">
        <v>602</v>
      </c>
      <c r="L52" s="125" t="s">
        <v>457</v>
      </c>
      <c r="M52" s="125" t="s">
        <v>458</v>
      </c>
      <c r="N52" s="125" t="s">
        <v>474</v>
      </c>
      <c r="O52" s="125" t="s">
        <v>475</v>
      </c>
    </row>
    <row r="53" spans="1:15" x14ac:dyDescent="0.2">
      <c r="A53" s="128" t="s">
        <v>435</v>
      </c>
      <c r="B53" s="127" t="s">
        <v>603</v>
      </c>
      <c r="C53" s="125" t="s">
        <v>452</v>
      </c>
      <c r="D53" s="126">
        <v>1</v>
      </c>
      <c r="E53" s="126">
        <v>19</v>
      </c>
      <c r="F53" s="126">
        <v>13</v>
      </c>
      <c r="G53" s="126">
        <v>20</v>
      </c>
      <c r="H53" s="125" t="s">
        <v>604</v>
      </c>
      <c r="I53" s="125" t="s">
        <v>454</v>
      </c>
      <c r="J53" s="125" t="s">
        <v>507</v>
      </c>
      <c r="K53" s="125" t="s">
        <v>605</v>
      </c>
      <c r="L53" s="125" t="s">
        <v>457</v>
      </c>
      <c r="M53" s="125" t="s">
        <v>458</v>
      </c>
      <c r="N53" s="125" t="s">
        <v>474</v>
      </c>
      <c r="O53" s="125" t="s">
        <v>475</v>
      </c>
    </row>
    <row r="54" spans="1:15" x14ac:dyDescent="0.2">
      <c r="A54" s="128" t="s">
        <v>436</v>
      </c>
      <c r="B54" s="125" t="s">
        <v>606</v>
      </c>
      <c r="C54" s="125" t="s">
        <v>452</v>
      </c>
      <c r="D54" s="126">
        <v>1</v>
      </c>
      <c r="E54" s="126">
        <v>19</v>
      </c>
      <c r="F54" s="126">
        <v>13</v>
      </c>
      <c r="G54" s="126">
        <v>20</v>
      </c>
      <c r="H54" s="125" t="s">
        <v>607</v>
      </c>
      <c r="I54" s="125" t="s">
        <v>454</v>
      </c>
      <c r="J54" s="125" t="s">
        <v>480</v>
      </c>
      <c r="K54" s="125" t="s">
        <v>608</v>
      </c>
      <c r="L54" s="125" t="s">
        <v>457</v>
      </c>
      <c r="M54" s="125" t="s">
        <v>458</v>
      </c>
      <c r="N54" s="125" t="s">
        <v>474</v>
      </c>
      <c r="O54" s="125" t="s">
        <v>475</v>
      </c>
    </row>
    <row r="55" spans="1:15" x14ac:dyDescent="0.2">
      <c r="A55" s="128" t="s">
        <v>437</v>
      </c>
      <c r="B55" s="125" t="s">
        <v>609</v>
      </c>
      <c r="C55" s="125" t="s">
        <v>452</v>
      </c>
      <c r="D55" s="126">
        <v>1</v>
      </c>
      <c r="E55" s="126">
        <v>19</v>
      </c>
      <c r="F55" s="126">
        <v>13</v>
      </c>
      <c r="G55" s="126">
        <v>20</v>
      </c>
      <c r="H55" s="125" t="s">
        <v>348</v>
      </c>
      <c r="I55" s="125" t="s">
        <v>454</v>
      </c>
      <c r="J55" s="125" t="s">
        <v>480</v>
      </c>
      <c r="K55" s="125" t="s">
        <v>608</v>
      </c>
      <c r="L55" s="125" t="s">
        <v>457</v>
      </c>
      <c r="M55" s="125" t="s">
        <v>458</v>
      </c>
      <c r="N55" s="125" t="s">
        <v>474</v>
      </c>
      <c r="O55" s="125" t="s">
        <v>475</v>
      </c>
    </row>
  </sheetData>
  <sheetProtection algorithmName="SHA-512" hashValue="fdWpX45kgQod3Ms4Mi8z8y0TsslcL81uKnP2xvEMyBokJdrmiKarv+8L01ED87t7Rol0D3JzaukyfcPDmvtgpA==" saltValue="t7sqkVALepUhPZnfvFZuzQ==" spinCount="100000" sheet="1" objects="1" scenarios="1" selectLockedCells="1" selectUnlockedCells="1"/>
  <autoFilter ref="A1:O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4B0757F7999542B25D2087F2A13603" ma:contentTypeVersion="2" ma:contentTypeDescription="Vytvoří nový dokument" ma:contentTypeScope="" ma:versionID="5e17896b5dd015cda66a34a23da7bc30">
  <xsd:schema xmlns:xsd="http://www.w3.org/2001/XMLSchema" xmlns:xs="http://www.w3.org/2001/XMLSchema" xmlns:p="http://schemas.microsoft.com/office/2006/metadata/properties" xmlns:ns2="c4de444a-2853-4fb5-bc6e-24d479ac7bcd" targetNamespace="http://schemas.microsoft.com/office/2006/metadata/properties" ma:root="true" ma:fieldsID="8faf2fe5351a306832d94a77f41242bc" ns2:_="">
    <xsd:import namespace="c4de444a-2853-4fb5-bc6e-24d479ac7b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e444a-2853-4fb5-bc6e-24d479ac7b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695843-FF7F-4F3B-B470-39E2904556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9B6B99-B755-477A-A4E3-CD8F10BC20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de444a-2853-4fb5-bc6e-24d479ac7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A6E353-6000-42AE-8623-9C91080903A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4de444a-2853-4fb5-bc6e-24d479ac7bc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Zpráva IP 19-20</vt:lpstr>
      <vt:lpstr>DATA ZDROJ MI</vt:lpstr>
      <vt:lpstr>Dílčí zpráva-Mobility</vt:lpstr>
      <vt:lpstr>DATA ZDROJ</vt:lpstr>
      <vt:lpstr>DATA ZDROJ MOB</vt:lpstr>
      <vt:lpstr>DATA Zakazky</vt:lpstr>
      <vt:lpstr>'Dílčí zpráva-Mobility'!Oblast_tisku</vt:lpstr>
      <vt:lpstr>'Zpráva IP 19-20'!Oblast_tisku</vt:lpstr>
    </vt:vector>
  </TitlesOfParts>
  <Company>JČU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Tomáš Lysenko-Chvíla</dc:creator>
  <cp:lastModifiedBy>Smítalová Lenka Ing.</cp:lastModifiedBy>
  <cp:lastPrinted>2019-11-19T13:43:51Z</cp:lastPrinted>
  <dcterms:created xsi:type="dcterms:W3CDTF">2010-12-20T10:32:29Z</dcterms:created>
  <dcterms:modified xsi:type="dcterms:W3CDTF">2021-01-05T08:42:36Z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0x0101005E4B0757F7999542B25D2087F2A13603</vt:lpwstr>
  </property>
</Properties>
</file>