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240" windowWidth="24180" windowHeight="5115"/>
  </bookViews>
  <sheets>
    <sheet name="AUTO" sheetId="2" r:id="rId1"/>
    <sheet name="kacelář_laboratoř" sheetId="1" r:id="rId2"/>
    <sheet name="Cenotvorba" sheetId="3" r:id="rId3"/>
  </sheets>
  <calcPr calcId="145621"/>
</workbook>
</file>

<file path=xl/calcChain.xml><?xml version="1.0" encoding="utf-8"?>
<calcChain xmlns="http://schemas.openxmlformats.org/spreadsheetml/2006/main">
  <c r="C47" i="1" l="1"/>
  <c r="C39" i="1"/>
  <c r="C23" i="3"/>
  <c r="C24" i="3"/>
  <c r="B24" i="1"/>
  <c r="B15" i="1"/>
  <c r="B30" i="1"/>
  <c r="E33" i="1"/>
  <c r="F33" i="1"/>
  <c r="D33" i="1"/>
  <c r="D13" i="2"/>
  <c r="D12" i="2"/>
  <c r="D14" i="2"/>
  <c r="D17" i="2"/>
  <c r="C13" i="2"/>
  <c r="C12" i="2"/>
  <c r="C14" i="2"/>
  <c r="C17" i="2"/>
  <c r="B69" i="1"/>
  <c r="B60" i="1"/>
  <c r="B61" i="1"/>
  <c r="B62" i="1"/>
  <c r="B63" i="1"/>
  <c r="F35" i="1"/>
  <c r="F36" i="1"/>
  <c r="F34" i="1"/>
  <c r="E35" i="1"/>
  <c r="E34" i="1"/>
  <c r="B31" i="1"/>
  <c r="B33" i="1"/>
  <c r="C33" i="1"/>
  <c r="D35" i="1"/>
  <c r="D36" i="1"/>
  <c r="D34" i="1"/>
  <c r="B35" i="1"/>
  <c r="B36" i="1"/>
  <c r="B34" i="1"/>
  <c r="C35" i="1"/>
  <c r="C36" i="1"/>
  <c r="C34" i="1"/>
  <c r="D50" i="1"/>
  <c r="D53" i="1"/>
  <c r="D52" i="1"/>
  <c r="D51" i="1"/>
  <c r="E36" i="1"/>
  <c r="D54" i="1"/>
</calcChain>
</file>

<file path=xl/comments1.xml><?xml version="1.0" encoding="utf-8"?>
<comments xmlns="http://schemas.openxmlformats.org/spreadsheetml/2006/main">
  <authors>
    <author>Jaromira</author>
  </authors>
  <commentList>
    <comment ref="A62" authorId="0">
      <text>
        <r>
          <rPr>
            <b/>
            <sz val="9"/>
            <color indexed="81"/>
            <rFont val="Tahoma"/>
            <family val="2"/>
            <charset val="238"/>
          </rPr>
          <t>Jaromira:</t>
        </r>
        <r>
          <rPr>
            <sz val="9"/>
            <color indexed="81"/>
            <rFont val="Tahoma"/>
            <family val="2"/>
            <charset val="238"/>
          </rPr>
          <t xml:space="preserve">
počítáno s prac. dny za 2013</t>
        </r>
      </text>
    </comment>
    <comment ref="A63" authorId="0">
      <text>
        <r>
          <rPr>
            <b/>
            <sz val="9"/>
            <color indexed="81"/>
            <rFont val="Tahoma"/>
            <family val="2"/>
            <charset val="238"/>
          </rPr>
          <t>Jaromira:</t>
        </r>
        <r>
          <rPr>
            <sz val="9"/>
            <color indexed="81"/>
            <rFont val="Tahoma"/>
            <family val="2"/>
            <charset val="238"/>
          </rPr>
          <t xml:space="preserve">
počítáno s 8hod provozu</t>
        </r>
      </text>
    </comment>
  </commentList>
</comments>
</file>

<file path=xl/sharedStrings.xml><?xml version="1.0" encoding="utf-8"?>
<sst xmlns="http://schemas.openxmlformats.org/spreadsheetml/2006/main" count="135" uniqueCount="117">
  <si>
    <t>v Kč</t>
  </si>
  <si>
    <t>Voda</t>
  </si>
  <si>
    <t>Elektřina</t>
  </si>
  <si>
    <t>Teplo a chlad</t>
  </si>
  <si>
    <t>Hygienické prostředky</t>
  </si>
  <si>
    <t>PCO</t>
  </si>
  <si>
    <t>Revize výtahů (4x ročně)</t>
  </si>
  <si>
    <t>Revize EPS a EZS (2x ročně)</t>
  </si>
  <si>
    <t>Revize SOZ (2x ročně)</t>
  </si>
  <si>
    <t>Revize vzduchotechnika a klimatizace (4x ročně)</t>
  </si>
  <si>
    <t>Revize hydrantů a has. Přístrojů (1x ročně)</t>
  </si>
  <si>
    <t>Revize dieselagregátu (1x ročně)</t>
  </si>
  <si>
    <t>SPH elektro (12 x ročně)</t>
  </si>
  <si>
    <t>Náklady spojené s provozem</t>
  </si>
  <si>
    <t>CELKEM roční náklady</t>
  </si>
  <si>
    <r>
      <t>náklady na 1 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</si>
  <si>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t xml:space="preserve">roční </t>
  </si>
  <si>
    <t>měsíční</t>
  </si>
  <si>
    <t xml:space="preserve">hodinové </t>
  </si>
  <si>
    <t>Zasedací místnost</t>
  </si>
  <si>
    <t>životnost v létech</t>
  </si>
  <si>
    <t>roční podíl</t>
  </si>
  <si>
    <t>měsíční podíl</t>
  </si>
  <si>
    <t>hodinový podíl</t>
  </si>
  <si>
    <t>Kalkulace nákladů spojených s využitím laboratorních přístrojů</t>
  </si>
  <si>
    <t>Pořizovací cena přístroje</t>
  </si>
  <si>
    <t>Životnost v hodinách</t>
  </si>
  <si>
    <t>Náklady na 1 hodinu provozu</t>
  </si>
  <si>
    <t>Roční osobní náklady pracovníků správy budov pro MEVPIS</t>
  </si>
  <si>
    <t>Roční osobní náklady pracovníka úklidu</t>
  </si>
  <si>
    <t>Údržba budovy/opravy</t>
  </si>
  <si>
    <t>Údržba zeleně</t>
  </si>
  <si>
    <t>Odvoz odpadu</t>
  </si>
  <si>
    <t xml:space="preserve">Úklid - pokud by byla úklid služba </t>
  </si>
  <si>
    <t>Čistírna</t>
  </si>
  <si>
    <t>Odpisy budovy (vl. zdroje)</t>
  </si>
  <si>
    <t>AV technika - pořizovací cena (vl. zdroje)</t>
  </si>
  <si>
    <t>denní podíl</t>
  </si>
  <si>
    <r>
      <t>Plocha MEVPIS v m</t>
    </r>
    <r>
      <rPr>
        <vertAlign val="superscript"/>
        <sz val="11"/>
        <color indexed="8"/>
        <rFont val="Calibri"/>
        <family val="2"/>
        <charset val="238"/>
      </rPr>
      <t>2</t>
    </r>
  </si>
  <si>
    <t>Odpisy vybavení (vl. zdroje)</t>
  </si>
  <si>
    <t>Kalkulace nákladů spojených s provozem služebních vozidel</t>
  </si>
  <si>
    <t>Reg. značka vozidla</t>
  </si>
  <si>
    <t>1. Spotřeba PHM a náklady na provoz vozidla</t>
  </si>
  <si>
    <t>Zdroj pro kalkulaci</t>
  </si>
  <si>
    <t>průměrná spotřeba v l/100 km</t>
  </si>
  <si>
    <t>technický průkaz vozidla</t>
  </si>
  <si>
    <t xml:space="preserve">průměrná cena PHM        Nat 95/1 litr </t>
  </si>
  <si>
    <t>z vyhlášky o průměrných cenách na příslušný rok</t>
  </si>
  <si>
    <t>spotřeba PHM na 1 km</t>
  </si>
  <si>
    <t>prům. spotřeba*průměrná cena/100</t>
  </si>
  <si>
    <t>materiál a opravy/ 1 km</t>
  </si>
  <si>
    <t>na 1 km z nákladů za uplynulý rok</t>
  </si>
  <si>
    <t>celkem cena/1 km</t>
  </si>
  <si>
    <t>počet km</t>
  </si>
  <si>
    <t>CELKEM za spotřebu PHM</t>
  </si>
  <si>
    <t>Kalkulace materiálu a oprav</t>
  </si>
  <si>
    <t>počet ujetých km</t>
  </si>
  <si>
    <t>náklady na 1 km</t>
  </si>
  <si>
    <t>náklady za rok 2014</t>
  </si>
  <si>
    <t xml:space="preserve"> - snídaně/osoba</t>
  </si>
  <si>
    <t>Kč</t>
  </si>
  <si>
    <t>ubytování - pokoje (38míst)</t>
  </si>
  <si>
    <t>Pronájem prostror - sál a učebny</t>
  </si>
  <si>
    <t>společné</t>
  </si>
  <si>
    <t xml:space="preserve">ubytovací </t>
  </si>
  <si>
    <t xml:space="preserve">kancelářské </t>
  </si>
  <si>
    <t>prostory</t>
  </si>
  <si>
    <t>Pronájem velkého přednáškového sálu včetně vybavení (kapacita 80 osob): (Kč/hod)</t>
  </si>
  <si>
    <t>Pronájem učebny včetně vybavení (kapacita 20 osob): (Kč/hod)</t>
  </si>
  <si>
    <t>koeficient využití</t>
  </si>
  <si>
    <r>
      <t>cena za m</t>
    </r>
    <r>
      <rPr>
        <vertAlign val="superscript"/>
        <sz val="11"/>
        <color indexed="8"/>
        <rFont val="Calibri"/>
        <family val="2"/>
        <charset val="238"/>
      </rPr>
      <t>2</t>
    </r>
  </si>
  <si>
    <t>období</t>
  </si>
  <si>
    <t>den</t>
  </si>
  <si>
    <t>hodina</t>
  </si>
  <si>
    <t>Náklady na kancelář</t>
  </si>
  <si>
    <t>Náklady na ubytování (pokoje č. 1-4,7-10,11-14,17-20)</t>
  </si>
  <si>
    <t>Náklady na ubytování (pokoje č. 5 a 15)</t>
  </si>
  <si>
    <t>Náklady na přednáškový sál - bez vybavení</t>
  </si>
  <si>
    <t>Náklady na přednáškový sál - s vybavením</t>
  </si>
  <si>
    <t>Náklady na učebnu - bez vybavení (průměrná vel.)</t>
  </si>
  <si>
    <t>Náklady na učebnu - s vybavením (průměrná vel.)</t>
  </si>
  <si>
    <t>Ubytování dvoulůžkový pokoj: (dvoulůžkový pokoj / noc / osoba)</t>
  </si>
  <si>
    <t>Ubytování jednolůžkový pokoj: (jednolůžkový pokoj / noc / osoba)</t>
  </si>
  <si>
    <t>Ubytování dvoulůžkový pokoj: (dvoulůžkový pokoj / noc / 2 osoby)</t>
  </si>
  <si>
    <t>116 dnů/rok</t>
  </si>
  <si>
    <t>Kalkulace nákladů využívání prostor MEVPIS, zařízení audiovizuální techniky</t>
  </si>
  <si>
    <t>Příloha č. 2</t>
  </si>
  <si>
    <t>další náklady (silniční daň, dálniční známka)</t>
  </si>
  <si>
    <t>náklady na materiál a opravy*</t>
  </si>
  <si>
    <t>* odečíst případné pojistné plnění od pojišťovny za vzniklé škody</t>
  </si>
  <si>
    <t>denní *</t>
  </si>
  <si>
    <t>* u nákladů na ubytování a školicí prostory je kalkulováno s předpokládanou obsazeností</t>
  </si>
  <si>
    <t>Odhad nákladů využívané plochy v budově MEVPIS na rok 2015</t>
  </si>
  <si>
    <t>4C6 4490  Škoda Roomster (stříbrný)</t>
  </si>
  <si>
    <t>4C6 4490</t>
  </si>
  <si>
    <t>pro rok 2015</t>
  </si>
  <si>
    <t>3C1 5148 Ford Transit (MEVPIS)</t>
  </si>
  <si>
    <t>3C1 5148</t>
  </si>
  <si>
    <t>komerční cena</t>
  </si>
  <si>
    <t>pokojů</t>
  </si>
  <si>
    <t>počet přenocování (předpoklad)</t>
  </si>
  <si>
    <t>Komerční cena pro r. 2015</t>
  </si>
  <si>
    <t>Nákladová cena pro rok 2015</t>
  </si>
  <si>
    <r>
      <t>počet m</t>
    </r>
    <r>
      <rPr>
        <vertAlign val="superscript"/>
        <sz val="11"/>
        <rFont val="Calibri"/>
        <family val="2"/>
        <charset val="238"/>
      </rPr>
      <t>2</t>
    </r>
  </si>
  <si>
    <t>Přepokládané obsazení pokojů</t>
  </si>
  <si>
    <t>145 nocí/rok</t>
  </si>
  <si>
    <t>Náklady na ubytování (pokoje č. 6 a 16) - jedna osoba</t>
  </si>
  <si>
    <t>Náklady na ubytování (pokoje č. 6 a 16) - dvě osoby</t>
  </si>
  <si>
    <t>CELKEM vč. společných prostor</t>
  </si>
  <si>
    <t>Přepokládané využití učeben</t>
  </si>
  <si>
    <t>Příloha č. 4</t>
  </si>
  <si>
    <t>Příloha č. 3</t>
  </si>
  <si>
    <t xml:space="preserve">Výpočet nákladů na prostory </t>
  </si>
  <si>
    <t xml:space="preserve">školicí </t>
  </si>
  <si>
    <t>Ceny za poskytnutí ubytovacích služeb a využití školicích prostor</t>
  </si>
  <si>
    <t>R 267 - dodatek 1</t>
  </si>
  <si>
    <t>R 267 - dodatek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</si>
</sst>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_-* #,##0\ &quot;Kč&quot;_-;\-* #,##0\ &quot;Kč&quot;_-;_-* &quot;-&quot;??\ &quot;Kč&quot;_-;_-@_-"/>
    <numFmt numFmtId="167" formatCode="_-* #,##0.00\ [$Kč-405]_-;\-* #,##0.00\ [$Kč-405]_-;_-* &quot;-&quot;??\ [$Kč-405]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5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9" fontId="27" fillId="0" borderId="0" applyFon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right"/>
    </xf>
    <xf numFmtId="0" fontId="0" fillId="0" borderId="10" xfId="0" applyBorder="1"/>
    <xf numFmtId="0" fontId="0" fillId="0" borderId="10" xfId="0" applyFill="1" applyBorder="1" applyAlignment="1">
      <alignment wrapText="1"/>
    </xf>
    <xf numFmtId="0" fontId="28" fillId="24" borderId="10" xfId="0" applyFont="1" applyFill="1" applyBorder="1"/>
    <xf numFmtId="0" fontId="31" fillId="0" borderId="10" xfId="0" applyFont="1" applyBorder="1"/>
    <xf numFmtId="3" fontId="0" fillId="0" borderId="10" xfId="0" applyNumberFormat="1" applyBorder="1"/>
    <xf numFmtId="3" fontId="0" fillId="0" borderId="0" xfId="0" applyNumberFormat="1"/>
    <xf numFmtId="0" fontId="28" fillId="0" borderId="10" xfId="0" applyFont="1" applyBorder="1"/>
    <xf numFmtId="3" fontId="28" fillId="0" borderId="10" xfId="0" applyNumberFormat="1" applyFont="1" applyBorder="1"/>
    <xf numFmtId="0" fontId="28" fillId="25" borderId="10" xfId="0" applyFont="1" applyFill="1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0" xfId="0" applyNumberFormat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" fontId="32" fillId="0" borderId="19" xfId="0" applyNumberFormat="1" applyFont="1" applyBorder="1"/>
    <xf numFmtId="4" fontId="32" fillId="0" borderId="20" xfId="0" applyNumberFormat="1" applyFont="1" applyBorder="1"/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/>
    <xf numFmtId="4" fontId="0" fillId="0" borderId="22" xfId="0" applyNumberFormat="1" applyFill="1" applyBorder="1"/>
    <xf numFmtId="4" fontId="0" fillId="0" borderId="22" xfId="0" applyNumberForma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25" borderId="12" xfId="0" applyNumberFormat="1" applyFill="1" applyBorder="1"/>
    <xf numFmtId="165" fontId="0" fillId="0" borderId="10" xfId="0" applyNumberFormat="1" applyBorder="1"/>
    <xf numFmtId="164" fontId="0" fillId="0" borderId="10" xfId="0" applyNumberFormat="1" applyBorder="1"/>
    <xf numFmtId="0" fontId="0" fillId="25" borderId="10" xfId="0" applyFill="1" applyBorder="1"/>
    <xf numFmtId="0" fontId="28" fillId="25" borderId="10" xfId="0" applyFont="1" applyFill="1" applyBorder="1" applyAlignment="1">
      <alignment horizontal="center"/>
    </xf>
    <xf numFmtId="166" fontId="0" fillId="0" borderId="12" xfId="0" applyNumberFormat="1" applyFill="1" applyBorder="1"/>
    <xf numFmtId="44" fontId="28" fillId="24" borderId="12" xfId="0" applyNumberFormat="1" applyFont="1" applyFill="1" applyBorder="1"/>
    <xf numFmtId="4" fontId="0" fillId="0" borderId="12" xfId="0" applyNumberFormat="1" applyFill="1" applyBorder="1"/>
    <xf numFmtId="0" fontId="0" fillId="0" borderId="10" xfId="0" applyFill="1" applyBorder="1"/>
    <xf numFmtId="4" fontId="0" fillId="0" borderId="10" xfId="0" applyNumberFormat="1" applyBorder="1" applyAlignment="1">
      <alignment horizontal="center" vertical="center"/>
    </xf>
    <xf numFmtId="0" fontId="28" fillId="24" borderId="0" xfId="0" applyFont="1" applyFill="1" applyBorder="1"/>
    <xf numFmtId="44" fontId="28" fillId="24" borderId="0" xfId="0" applyNumberFormat="1" applyFont="1" applyFill="1" applyBorder="1"/>
    <xf numFmtId="164" fontId="0" fillId="0" borderId="0" xfId="0" applyNumberFormat="1" applyBorder="1"/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164" fontId="0" fillId="0" borderId="0" xfId="0" applyNumberFormat="1" applyFill="1" applyBorder="1" applyAlignment="1">
      <alignment horizont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Fill="1" applyBorder="1" applyAlignment="1">
      <alignment wrapText="1"/>
    </xf>
    <xf numFmtId="0" fontId="0" fillId="24" borderId="0" xfId="0" applyFill="1" applyBorder="1"/>
    <xf numFmtId="0" fontId="28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31" fillId="0" borderId="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167" fontId="0" fillId="26" borderId="10" xfId="0" applyNumberFormat="1" applyFill="1" applyBorder="1"/>
    <xf numFmtId="9" fontId="27" fillId="0" borderId="10" xfId="98" applyFont="1" applyBorder="1"/>
    <xf numFmtId="2" fontId="0" fillId="0" borderId="24" xfId="0" applyNumberFormat="1" applyBorder="1"/>
    <xf numFmtId="3" fontId="0" fillId="0" borderId="16" xfId="0" applyNumberFormat="1" applyFill="1" applyBorder="1"/>
    <xf numFmtId="164" fontId="31" fillId="0" borderId="10" xfId="0" applyNumberFormat="1" applyFont="1" applyBorder="1" applyAlignment="1">
      <alignment horizontal="center" wrapText="1"/>
    </xf>
    <xf numFmtId="165" fontId="0" fillId="0" borderId="10" xfId="0" applyNumberFormat="1" applyFill="1" applyBorder="1"/>
    <xf numFmtId="165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 wrapText="1"/>
    </xf>
    <xf numFmtId="165" fontId="0" fillId="0" borderId="10" xfId="0" applyNumberFormat="1" applyBorder="1"/>
    <xf numFmtId="44" fontId="28" fillId="24" borderId="10" xfId="0" applyNumberFormat="1" applyFont="1" applyFill="1" applyBorder="1"/>
    <xf numFmtId="0" fontId="0" fillId="0" borderId="0" xfId="0"/>
    <xf numFmtId="0" fontId="28" fillId="24" borderId="10" xfId="0" applyFont="1" applyFill="1" applyBorder="1"/>
    <xf numFmtId="164" fontId="0" fillId="0" borderId="10" xfId="0" applyNumberFormat="1" applyBorder="1"/>
    <xf numFmtId="0" fontId="0" fillId="24" borderId="0" xfId="0" applyFill="1" applyBorder="1"/>
    <xf numFmtId="0" fontId="0" fillId="0" borderId="0" xfId="0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7" fontId="0" fillId="0" borderId="10" xfId="0" applyNumberFormat="1" applyFill="1" applyBorder="1"/>
    <xf numFmtId="0" fontId="0" fillId="0" borderId="0" xfId="0"/>
    <xf numFmtId="44" fontId="28" fillId="24" borderId="0" xfId="0" applyNumberFormat="1" applyFont="1" applyFill="1" applyBorder="1"/>
    <xf numFmtId="164" fontId="0" fillId="0" borderId="0" xfId="0" applyNumberFormat="1" applyBorder="1"/>
    <xf numFmtId="4" fontId="0" fillId="0" borderId="0" xfId="0" applyNumberFormat="1" applyFill="1" applyBorder="1"/>
    <xf numFmtId="0" fontId="0" fillId="0" borderId="0" xfId="0" applyFill="1" applyBorder="1"/>
    <xf numFmtId="164" fontId="31" fillId="0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34" fillId="0" borderId="0" xfId="0" applyFont="1"/>
    <xf numFmtId="0" fontId="0" fillId="0" borderId="0" xfId="0" applyAlignment="1"/>
    <xf numFmtId="0" fontId="0" fillId="0" borderId="28" xfId="0" applyBorder="1"/>
    <xf numFmtId="4" fontId="0" fillId="0" borderId="23" xfId="0" applyNumberFormat="1" applyFill="1" applyBorder="1"/>
    <xf numFmtId="4" fontId="0" fillId="0" borderId="23" xfId="0" applyNumberFormat="1" applyBorder="1"/>
    <xf numFmtId="4" fontId="0" fillId="0" borderId="33" xfId="0" applyNumberFormat="1" applyBorder="1"/>
    <xf numFmtId="0" fontId="0" fillId="0" borderId="21" xfId="0" applyBorder="1"/>
    <xf numFmtId="4" fontId="0" fillId="0" borderId="41" xfId="0" applyNumberFormat="1" applyFill="1" applyBorder="1"/>
    <xf numFmtId="4" fontId="0" fillId="0" borderId="41" xfId="0" applyNumberFormat="1" applyBorder="1"/>
    <xf numFmtId="4" fontId="0" fillId="0" borderId="42" xfId="0" applyNumberFormat="1" applyBorder="1"/>
    <xf numFmtId="4" fontId="0" fillId="0" borderId="16" xfId="0" applyNumberFormat="1" applyBorder="1"/>
    <xf numFmtId="4" fontId="0" fillId="0" borderId="16" xfId="0" applyNumberFormat="1" applyFill="1" applyBorder="1"/>
    <xf numFmtId="3" fontId="0" fillId="0" borderId="22" xfId="0" applyNumberFormat="1" applyFill="1" applyBorder="1"/>
    <xf numFmtId="2" fontId="0" fillId="0" borderId="34" xfId="0" applyNumberFormat="1" applyBorder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33" fillId="0" borderId="39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right" vertical="center"/>
    </xf>
    <xf numFmtId="166" fontId="0" fillId="0" borderId="37" xfId="0" applyNumberFormat="1" applyFill="1" applyBorder="1" applyAlignment="1">
      <alignment horizontal="right" vertical="center"/>
    </xf>
    <xf numFmtId="166" fontId="0" fillId="0" borderId="38" xfId="0" applyNumberFormat="1" applyFill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0" fontId="28" fillId="26" borderId="12" xfId="0" applyFont="1" applyFill="1" applyBorder="1" applyAlignment="1">
      <alignment horizontal="center"/>
    </xf>
    <xf numFmtId="0" fontId="28" fillId="26" borderId="36" xfId="0" applyFont="1" applyFill="1" applyBorder="1" applyAlignment="1">
      <alignment horizontal="center"/>
    </xf>
  </cellXfs>
  <cellStyles count="125">
    <cellStyle name="20 % – Zvýraznění1 2 2" xfId="1"/>
    <cellStyle name="20 % – Zvýraznění1 2 2 2" xfId="2"/>
    <cellStyle name="20 % – Zvýraznění1 2 3" xfId="3"/>
    <cellStyle name="20 % – Zvýraznění1 2 3 2" xfId="4"/>
    <cellStyle name="20 % – Zvýraznění2 2 2" xfId="5"/>
    <cellStyle name="20 % – Zvýraznění2 2 2 2" xfId="6"/>
    <cellStyle name="20 % – Zvýraznění2 2 3" xfId="7"/>
    <cellStyle name="20 % – Zvýraznění2 2 3 2" xfId="8"/>
    <cellStyle name="20 % – Zvýraznění3 2 2" xfId="9"/>
    <cellStyle name="20 % – Zvýraznění3 2 2 2" xfId="10"/>
    <cellStyle name="20 % – Zvýraznění3 2 3" xfId="11"/>
    <cellStyle name="20 % – Zvýraznění3 2 3 2" xfId="12"/>
    <cellStyle name="20 % – Zvýraznění4 2 2" xfId="13"/>
    <cellStyle name="20 % – Zvýraznění4 2 2 2" xfId="14"/>
    <cellStyle name="20 % – Zvýraznění4 2 3" xfId="15"/>
    <cellStyle name="20 % – Zvýraznění4 2 3 2" xfId="16"/>
    <cellStyle name="20 % – Zvýraznění5 2 2" xfId="17"/>
    <cellStyle name="20 % – Zvýraznění5 2 2 2" xfId="18"/>
    <cellStyle name="20 % – Zvýraznění5 2 3" xfId="19"/>
    <cellStyle name="20 % – Zvýraznění5 2 3 2" xfId="20"/>
    <cellStyle name="20 % – Zvýraznění6 2 2" xfId="21"/>
    <cellStyle name="20 % – Zvýraznění6 2 2 2" xfId="22"/>
    <cellStyle name="20 % – Zvýraznění6 2 3" xfId="23"/>
    <cellStyle name="20 % – Zvýraznění6 2 3 2" xfId="24"/>
    <cellStyle name="40 % – Zvýraznění1 2 2" xfId="25"/>
    <cellStyle name="40 % – Zvýraznění1 2 2 2" xfId="26"/>
    <cellStyle name="40 % – Zvýraznění1 2 3" xfId="27"/>
    <cellStyle name="40 % – Zvýraznění1 2 3 2" xfId="28"/>
    <cellStyle name="40 % – Zvýraznění2 2 2" xfId="29"/>
    <cellStyle name="40 % – Zvýraznění2 2 2 2" xfId="30"/>
    <cellStyle name="40 % – Zvýraznění2 2 3" xfId="31"/>
    <cellStyle name="40 % – Zvýraznění2 2 3 2" xfId="32"/>
    <cellStyle name="40 % – Zvýraznění3 2 2" xfId="33"/>
    <cellStyle name="40 % – Zvýraznění3 2 2 2" xfId="34"/>
    <cellStyle name="40 % – Zvýraznění3 2 3" xfId="35"/>
    <cellStyle name="40 % – Zvýraznění3 2 3 2" xfId="36"/>
    <cellStyle name="40 % – Zvýraznění4 2 2" xfId="37"/>
    <cellStyle name="40 % – Zvýraznění4 2 2 2" xfId="38"/>
    <cellStyle name="40 % – Zvýraznění4 2 3" xfId="39"/>
    <cellStyle name="40 % – Zvýraznění4 2 3 2" xfId="40"/>
    <cellStyle name="40 % – Zvýraznění5 2 2" xfId="41"/>
    <cellStyle name="40 % – Zvýraznění5 2 2 2" xfId="42"/>
    <cellStyle name="40 % – Zvýraznění5 2 3" xfId="43"/>
    <cellStyle name="40 % – Zvýraznění5 2 3 2" xfId="44"/>
    <cellStyle name="40 % – Zvýraznění6 2 2" xfId="45"/>
    <cellStyle name="40 % – Zvýraznění6 2 2 2" xfId="46"/>
    <cellStyle name="40 % – Zvýraznění6 2 3" xfId="47"/>
    <cellStyle name="40 % – Zvýraznění6 2 3 2" xfId="48"/>
    <cellStyle name="60 % – Zvýraznění1 2 2" xfId="49"/>
    <cellStyle name="60 % – Zvýraznění1 2 3" xfId="50"/>
    <cellStyle name="60 % – Zvýraznění2 2 2" xfId="51"/>
    <cellStyle name="60 % – Zvýraznění2 2 3" xfId="52"/>
    <cellStyle name="60 % – Zvýraznění3 2 2" xfId="53"/>
    <cellStyle name="60 % – Zvýraznění3 2 3" xfId="54"/>
    <cellStyle name="60 % – Zvýraznění4 2 2" xfId="55"/>
    <cellStyle name="60 % – Zvýraznění4 2 3" xfId="56"/>
    <cellStyle name="60 % – Zvýraznění5 2 2" xfId="57"/>
    <cellStyle name="60 % – Zvýraznění5 2 3" xfId="58"/>
    <cellStyle name="60 % – Zvýraznění6 2 2" xfId="59"/>
    <cellStyle name="60 % – Zvýraznění6 2 3" xfId="60"/>
    <cellStyle name="Celkem 2 2" xfId="61"/>
    <cellStyle name="Celkem 2 3" xfId="62"/>
    <cellStyle name="Čárka 2" xfId="63"/>
    <cellStyle name="Čárka 3" xfId="64"/>
    <cellStyle name="Excel Built-in Normal" xfId="65"/>
    <cellStyle name="Chybně 2 2" xfId="66"/>
    <cellStyle name="Chybně 2 3" xfId="67"/>
    <cellStyle name="Kontrolní buňka 2 2" xfId="68"/>
    <cellStyle name="Kontrolní buňka 2 3" xfId="69"/>
    <cellStyle name="Měna 2" xfId="70"/>
    <cellStyle name="Měna 3" xfId="71"/>
    <cellStyle name="Nadpis 1 2 2" xfId="72"/>
    <cellStyle name="Nadpis 1 2 3" xfId="73"/>
    <cellStyle name="Nadpis 2 2 2" xfId="74"/>
    <cellStyle name="Nadpis 2 2 3" xfId="75"/>
    <cellStyle name="Nadpis 3 2 2" xfId="76"/>
    <cellStyle name="Nadpis 3 2 3" xfId="77"/>
    <cellStyle name="Nadpis 4 2 2" xfId="78"/>
    <cellStyle name="Nadpis 4 2 3" xfId="79"/>
    <cellStyle name="Název 2 2" xfId="80"/>
    <cellStyle name="Název 2 3" xfId="81"/>
    <cellStyle name="Neutrální 2 2" xfId="82"/>
    <cellStyle name="Neutrální 2 3" xfId="83"/>
    <cellStyle name="Normální" xfId="0" builtinId="0"/>
    <cellStyle name="normální 2" xfId="84"/>
    <cellStyle name="normální 2 12" xfId="85"/>
    <cellStyle name="normální 2 12 2" xfId="86"/>
    <cellStyle name="normální 2 12 2 2" xfId="87"/>
    <cellStyle name="normální 2 2" xfId="88"/>
    <cellStyle name="normální 2 3" xfId="89"/>
    <cellStyle name="normální 3" xfId="90"/>
    <cellStyle name="Normální 4" xfId="91"/>
    <cellStyle name="Normální 4 2" xfId="92"/>
    <cellStyle name="Normální 5" xfId="93"/>
    <cellStyle name="Normální 6" xfId="94"/>
    <cellStyle name="Normální 7" xfId="95"/>
    <cellStyle name="Poznámka 2 2" xfId="96"/>
    <cellStyle name="Poznámka 2 3" xfId="97"/>
    <cellStyle name="Procenta" xfId="98" builtinId="5"/>
    <cellStyle name="Propojená buňka 2 2" xfId="99"/>
    <cellStyle name="Propojená buňka 2 3" xfId="100"/>
    <cellStyle name="Správně 2 2" xfId="101"/>
    <cellStyle name="Správně 2 3" xfId="102"/>
    <cellStyle name="Text upozornění 2 2" xfId="103"/>
    <cellStyle name="Text upozornění 2 3" xfId="104"/>
    <cellStyle name="Vstup 2 2" xfId="105"/>
    <cellStyle name="Vstup 2 3" xfId="106"/>
    <cellStyle name="Výpočet 2 2" xfId="107"/>
    <cellStyle name="Výpočet 2 3" xfId="108"/>
    <cellStyle name="Výstup 2 2" xfId="109"/>
    <cellStyle name="Výstup 2 3" xfId="110"/>
    <cellStyle name="Vysvětlující text 2 2" xfId="111"/>
    <cellStyle name="Vysvětlující text 2 3" xfId="112"/>
    <cellStyle name="Zvýraznění 1 2 2" xfId="113"/>
    <cellStyle name="Zvýraznění 1 2 3" xfId="114"/>
    <cellStyle name="Zvýraznění 2 2 2" xfId="115"/>
    <cellStyle name="Zvýraznění 2 2 3" xfId="116"/>
    <cellStyle name="Zvýraznění 3 2 2" xfId="117"/>
    <cellStyle name="Zvýraznění 3 2 3" xfId="118"/>
    <cellStyle name="Zvýraznění 4 2 2" xfId="119"/>
    <cellStyle name="Zvýraznění 4 2 3" xfId="120"/>
    <cellStyle name="Zvýraznění 5 2 2" xfId="121"/>
    <cellStyle name="Zvýraznění 5 2 3" xfId="122"/>
    <cellStyle name="Zvýraznění 6 2 2" xfId="123"/>
    <cellStyle name="Zvýraznění 6 2 3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workbookViewId="0">
      <selection activeCell="G24" sqref="G24"/>
    </sheetView>
  </sheetViews>
  <sheetFormatPr defaultRowHeight="15" x14ac:dyDescent="0.25"/>
  <cols>
    <col min="1" max="1" width="24.42578125" customWidth="1"/>
    <col min="2" max="2" width="31.5703125" customWidth="1"/>
    <col min="3" max="4" width="10.85546875" customWidth="1"/>
  </cols>
  <sheetData>
    <row r="1" spans="1:5" x14ac:dyDescent="0.25">
      <c r="A1" t="s">
        <v>115</v>
      </c>
      <c r="D1" s="95" t="s">
        <v>86</v>
      </c>
    </row>
    <row r="2" spans="1:5" x14ac:dyDescent="0.25">
      <c r="D2" s="1"/>
    </row>
    <row r="3" spans="1:5" ht="15.75" x14ac:dyDescent="0.25">
      <c r="A3" s="94" t="s">
        <v>40</v>
      </c>
    </row>
    <row r="5" spans="1:5" ht="15.75" thickBot="1" x14ac:dyDescent="0.3">
      <c r="D5" s="4" t="s">
        <v>0</v>
      </c>
    </row>
    <row r="6" spans="1:5" x14ac:dyDescent="0.25">
      <c r="A6" s="115"/>
      <c r="B6" s="121"/>
      <c r="C6" s="115" t="s">
        <v>95</v>
      </c>
      <c r="D6" s="116"/>
    </row>
    <row r="7" spans="1:5" ht="21" customHeight="1" x14ac:dyDescent="0.25">
      <c r="A7" s="14"/>
      <c r="B7" s="15" t="s">
        <v>41</v>
      </c>
      <c r="C7" s="122" t="s">
        <v>93</v>
      </c>
      <c r="D7" s="124" t="s">
        <v>96</v>
      </c>
    </row>
    <row r="8" spans="1:5" s="18" customFormat="1" ht="30.75" customHeight="1" thickBot="1" x14ac:dyDescent="0.3">
      <c r="A8" s="16" t="s">
        <v>42</v>
      </c>
      <c r="B8" s="17" t="s">
        <v>43</v>
      </c>
      <c r="C8" s="123"/>
      <c r="D8" s="125"/>
    </row>
    <row r="9" spans="1:5" x14ac:dyDescent="0.25">
      <c r="A9" s="19"/>
      <c r="C9" s="96"/>
      <c r="D9" s="100"/>
    </row>
    <row r="10" spans="1:5" ht="30" x14ac:dyDescent="0.25">
      <c r="A10" s="60" t="s">
        <v>44</v>
      </c>
      <c r="B10" s="21" t="s">
        <v>45</v>
      </c>
      <c r="C10" s="97">
        <v>6.7</v>
      </c>
      <c r="D10" s="101">
        <v>7.6</v>
      </c>
      <c r="E10" s="22"/>
    </row>
    <row r="11" spans="1:5" ht="30" x14ac:dyDescent="0.25">
      <c r="A11" s="20" t="s">
        <v>46</v>
      </c>
      <c r="B11" s="21" t="s">
        <v>47</v>
      </c>
      <c r="C11" s="97">
        <v>35.9</v>
      </c>
      <c r="D11" s="102">
        <v>36.1</v>
      </c>
      <c r="E11" s="22"/>
    </row>
    <row r="12" spans="1:5" ht="30" x14ac:dyDescent="0.25">
      <c r="A12" s="20" t="s">
        <v>48</v>
      </c>
      <c r="B12" s="21" t="s">
        <v>49</v>
      </c>
      <c r="C12" s="98">
        <f>C11*C10/100</f>
        <v>2.4053</v>
      </c>
      <c r="D12" s="102">
        <f>D11*D10/100</f>
        <v>2.7436000000000003</v>
      </c>
      <c r="E12" s="22"/>
    </row>
    <row r="13" spans="1:5" x14ac:dyDescent="0.25">
      <c r="A13" s="20" t="s">
        <v>50</v>
      </c>
      <c r="B13" s="21" t="s">
        <v>51</v>
      </c>
      <c r="C13" s="98">
        <f>C25</f>
        <v>2.44</v>
      </c>
      <c r="D13" s="102">
        <f>D25</f>
        <v>2.87</v>
      </c>
      <c r="E13" s="22"/>
    </row>
    <row r="14" spans="1:5" x14ac:dyDescent="0.25">
      <c r="A14" s="20" t="s">
        <v>52</v>
      </c>
      <c r="B14" s="21"/>
      <c r="C14" s="98">
        <f>SUM(C12:C13)</f>
        <v>4.8452999999999999</v>
      </c>
      <c r="D14" s="102">
        <f>SUM(D12:D13)</f>
        <v>5.6135999999999999</v>
      </c>
      <c r="E14" s="22"/>
    </row>
    <row r="15" spans="1:5" x14ac:dyDescent="0.25">
      <c r="A15" s="20" t="s">
        <v>53</v>
      </c>
      <c r="B15" s="21"/>
      <c r="C15" s="97"/>
      <c r="D15" s="101"/>
      <c r="E15" s="22"/>
    </row>
    <row r="16" spans="1:5" ht="15.75" thickBot="1" x14ac:dyDescent="0.3">
      <c r="A16" s="23"/>
      <c r="B16" s="24"/>
      <c r="C16" s="99"/>
      <c r="D16" s="103"/>
      <c r="E16" s="22"/>
    </row>
    <row r="17" spans="1:5" ht="15.75" thickBot="1" x14ac:dyDescent="0.3">
      <c r="A17" s="119" t="s">
        <v>54</v>
      </c>
      <c r="B17" s="120"/>
      <c r="C17" s="25">
        <f>C14*C15</f>
        <v>0</v>
      </c>
      <c r="D17" s="26">
        <f>D14*D15</f>
        <v>0</v>
      </c>
      <c r="E17" s="22"/>
    </row>
    <row r="18" spans="1:5" ht="15.75" thickBot="1" x14ac:dyDescent="0.3">
      <c r="A18" s="113"/>
      <c r="B18" s="110"/>
      <c r="C18" s="110"/>
      <c r="D18" s="110"/>
      <c r="E18" s="22"/>
    </row>
    <row r="19" spans="1:5" ht="15.75" thickBot="1" x14ac:dyDescent="0.3">
      <c r="A19" s="110"/>
      <c r="B19" s="110"/>
      <c r="C19" s="110"/>
      <c r="D19" s="110"/>
    </row>
    <row r="20" spans="1:5" ht="15.75" thickBot="1" x14ac:dyDescent="0.3">
      <c r="A20" s="111" t="s">
        <v>55</v>
      </c>
      <c r="B20" s="112"/>
      <c r="C20" s="113" t="s">
        <v>95</v>
      </c>
      <c r="D20" s="114"/>
    </row>
    <row r="21" spans="1:5" x14ac:dyDescent="0.25">
      <c r="A21" s="115"/>
      <c r="B21" s="116"/>
      <c r="C21" s="27" t="s">
        <v>94</v>
      </c>
      <c r="D21" s="28" t="s">
        <v>97</v>
      </c>
    </row>
    <row r="22" spans="1:5" x14ac:dyDescent="0.25">
      <c r="A22" s="117" t="s">
        <v>88</v>
      </c>
      <c r="B22" s="118"/>
      <c r="C22" s="104">
        <v>42337</v>
      </c>
      <c r="D22" s="31">
        <v>41207</v>
      </c>
    </row>
    <row r="23" spans="1:5" x14ac:dyDescent="0.25">
      <c r="A23" s="58" t="s">
        <v>87</v>
      </c>
      <c r="B23" s="59"/>
      <c r="C23" s="105">
        <v>24704</v>
      </c>
      <c r="D23" s="30">
        <v>0</v>
      </c>
    </row>
    <row r="24" spans="1:5" x14ac:dyDescent="0.25">
      <c r="A24" s="117" t="s">
        <v>56</v>
      </c>
      <c r="B24" s="118"/>
      <c r="C24" s="71">
        <v>27482</v>
      </c>
      <c r="D24" s="106">
        <v>14355</v>
      </c>
    </row>
    <row r="25" spans="1:5" ht="15.75" thickBot="1" x14ac:dyDescent="0.3">
      <c r="A25" s="108" t="s">
        <v>57</v>
      </c>
      <c r="B25" s="109"/>
      <c r="C25" s="70">
        <v>2.44</v>
      </c>
      <c r="D25" s="107">
        <v>2.87</v>
      </c>
    </row>
    <row r="27" spans="1:5" x14ac:dyDescent="0.25">
      <c r="A27" s="29" t="s">
        <v>89</v>
      </c>
    </row>
  </sheetData>
  <mergeCells count="13">
    <mergeCell ref="A17:B17"/>
    <mergeCell ref="A18:D18"/>
    <mergeCell ref="A6:B6"/>
    <mergeCell ref="C6:D6"/>
    <mergeCell ref="C7:C8"/>
    <mergeCell ref="D7:D8"/>
    <mergeCell ref="A25:B25"/>
    <mergeCell ref="A19:D19"/>
    <mergeCell ref="A20:B20"/>
    <mergeCell ref="C20:D20"/>
    <mergeCell ref="A21:B21"/>
    <mergeCell ref="A22:B22"/>
    <mergeCell ref="A24:B24"/>
  </mergeCells>
  <pageMargins left="0.70866141732283472" right="0.70866141732283472" top="1.1023622047244095" bottom="0.78740157480314965" header="0.31496062992125984" footer="0.31496062992125984"/>
  <pageSetup paperSize="9" orientation="portrait" horizontalDpi="4294967293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/>
  </sheetViews>
  <sheetFormatPr defaultRowHeight="15" x14ac:dyDescent="0.25"/>
  <cols>
    <col min="1" max="1" width="55.5703125" customWidth="1"/>
    <col min="2" max="2" width="19" customWidth="1"/>
    <col min="3" max="5" width="11.42578125" customWidth="1"/>
    <col min="6" max="6" width="12.42578125" customWidth="1"/>
    <col min="7" max="7" width="9.7109375" customWidth="1"/>
    <col min="8" max="8" width="12.140625" customWidth="1"/>
  </cols>
  <sheetData>
    <row r="1" spans="1:6" s="86" customFormat="1" x14ac:dyDescent="0.25">
      <c r="A1" s="86" t="s">
        <v>116</v>
      </c>
      <c r="F1" s="67" t="s">
        <v>111</v>
      </c>
    </row>
    <row r="2" spans="1:6" s="86" customFormat="1" x14ac:dyDescent="0.25"/>
    <row r="3" spans="1:6" ht="15.75" customHeight="1" x14ac:dyDescent="0.25">
      <c r="A3" s="94" t="s">
        <v>85</v>
      </c>
      <c r="B3" s="1"/>
      <c r="E3" s="1"/>
    </row>
    <row r="4" spans="1:6" ht="15.75" customHeight="1" x14ac:dyDescent="0.25">
      <c r="B4" s="1"/>
    </row>
    <row r="5" spans="1:6" x14ac:dyDescent="0.25">
      <c r="A5" s="2" t="s">
        <v>92</v>
      </c>
      <c r="C5" s="126" t="s">
        <v>66</v>
      </c>
      <c r="D5" s="126"/>
      <c r="E5" s="126"/>
      <c r="F5" s="126"/>
    </row>
    <row r="6" spans="1:6" x14ac:dyDescent="0.25">
      <c r="A6" s="3"/>
      <c r="C6" s="39" t="s">
        <v>64</v>
      </c>
      <c r="D6" s="39" t="s">
        <v>113</v>
      </c>
      <c r="E6" s="39" t="s">
        <v>65</v>
      </c>
      <c r="F6" s="39" t="s">
        <v>63</v>
      </c>
    </row>
    <row r="7" spans="1:6" x14ac:dyDescent="0.25">
      <c r="A7" s="5"/>
      <c r="B7" s="62" t="s">
        <v>58</v>
      </c>
      <c r="C7" s="5"/>
      <c r="D7" s="5"/>
      <c r="E7" s="5"/>
      <c r="F7" s="5"/>
    </row>
    <row r="8" spans="1:6" x14ac:dyDescent="0.25">
      <c r="A8" s="5" t="s">
        <v>1</v>
      </c>
      <c r="B8" s="40">
        <v>13396</v>
      </c>
      <c r="C8" s="74">
        <v>8037.5999999999995</v>
      </c>
      <c r="D8" s="75">
        <v>1339.6000000000001</v>
      </c>
      <c r="E8" s="75">
        <v>2009.3999999999999</v>
      </c>
      <c r="F8" s="75">
        <v>2009.3999999999999</v>
      </c>
    </row>
    <row r="9" spans="1:6" x14ac:dyDescent="0.25">
      <c r="A9" s="5" t="s">
        <v>2</v>
      </c>
      <c r="B9" s="40">
        <v>424081</v>
      </c>
      <c r="C9" s="74">
        <v>212040.5</v>
      </c>
      <c r="D9" s="74">
        <v>42408.100000000006</v>
      </c>
      <c r="E9" s="74">
        <v>127224.29999999999</v>
      </c>
      <c r="F9" s="74">
        <v>42408.100000000006</v>
      </c>
    </row>
    <row r="10" spans="1:6" x14ac:dyDescent="0.25">
      <c r="A10" s="5" t="s">
        <v>3</v>
      </c>
      <c r="B10" s="40">
        <v>0</v>
      </c>
      <c r="C10" s="74"/>
      <c r="D10" s="74"/>
      <c r="E10" s="74"/>
      <c r="F10" s="74"/>
    </row>
    <row r="11" spans="1:6" x14ac:dyDescent="0.25">
      <c r="A11" s="5" t="s">
        <v>33</v>
      </c>
      <c r="B11" s="40">
        <v>100252</v>
      </c>
      <c r="C11" s="74">
        <v>52131.040000000001</v>
      </c>
      <c r="D11" s="74">
        <v>10025.200000000001</v>
      </c>
      <c r="E11" s="74">
        <v>8020.16</v>
      </c>
      <c r="F11" s="74">
        <v>30075.599999999999</v>
      </c>
    </row>
    <row r="12" spans="1:6" x14ac:dyDescent="0.25">
      <c r="A12" s="5" t="s">
        <v>4</v>
      </c>
      <c r="B12" s="40">
        <v>0</v>
      </c>
      <c r="C12" s="74">
        <v>0</v>
      </c>
      <c r="D12" s="74">
        <v>0</v>
      </c>
      <c r="E12" s="74">
        <v>0</v>
      </c>
      <c r="F12" s="74">
        <v>0</v>
      </c>
    </row>
    <row r="13" spans="1:6" x14ac:dyDescent="0.25">
      <c r="A13" s="5" t="s">
        <v>5</v>
      </c>
      <c r="B13" s="40">
        <v>8470</v>
      </c>
      <c r="C13" s="74">
        <v>2367.1871808054834</v>
      </c>
      <c r="D13" s="74">
        <v>1878.7577720651248</v>
      </c>
      <c r="E13" s="74">
        <v>1111.5659297343618</v>
      </c>
      <c r="F13" s="74">
        <v>3112.48911739503</v>
      </c>
    </row>
    <row r="14" spans="1:6" x14ac:dyDescent="0.25">
      <c r="A14" s="5" t="s">
        <v>32</v>
      </c>
      <c r="B14" s="40">
        <v>35272</v>
      </c>
      <c r="C14" s="74">
        <v>19399.600000000002</v>
      </c>
      <c r="D14" s="74">
        <v>5290.8</v>
      </c>
      <c r="E14" s="74">
        <v>5290.8</v>
      </c>
      <c r="F14" s="74">
        <v>5290.8</v>
      </c>
    </row>
    <row r="15" spans="1:6" x14ac:dyDescent="0.25">
      <c r="A15" s="5" t="s">
        <v>30</v>
      </c>
      <c r="B15" s="40">
        <f>106947+28360+39855</f>
        <v>175162</v>
      </c>
      <c r="C15" s="74">
        <v>75319.66</v>
      </c>
      <c r="D15" s="74">
        <v>22771.06</v>
      </c>
      <c r="E15" s="74">
        <v>42038.879999999997</v>
      </c>
      <c r="F15" s="74">
        <v>35032.400000000001</v>
      </c>
    </row>
    <row r="16" spans="1:6" x14ac:dyDescent="0.25">
      <c r="A16" s="5" t="s">
        <v>31</v>
      </c>
      <c r="B16" s="40">
        <v>5400</v>
      </c>
      <c r="C16" s="74">
        <v>1509.186632390745</v>
      </c>
      <c r="D16" s="74">
        <v>1197.7912596401031</v>
      </c>
      <c r="E16" s="74">
        <v>708.67249357326489</v>
      </c>
      <c r="F16" s="74">
        <v>1984.3496143958871</v>
      </c>
    </row>
    <row r="17" spans="1:6" x14ac:dyDescent="0.25">
      <c r="A17" s="5" t="s">
        <v>6</v>
      </c>
      <c r="B17" s="130">
        <v>10464</v>
      </c>
      <c r="C17" s="133">
        <v>2924.4683187660662</v>
      </c>
      <c r="D17" s="133">
        <v>2321.0532853470445</v>
      </c>
      <c r="E17" s="133">
        <v>1373.2498097686378</v>
      </c>
      <c r="F17" s="133">
        <v>3845.2285861182522</v>
      </c>
    </row>
    <row r="18" spans="1:6" x14ac:dyDescent="0.25">
      <c r="A18" s="5" t="s">
        <v>7</v>
      </c>
      <c r="B18" s="131"/>
      <c r="C18" s="133"/>
      <c r="D18" s="133"/>
      <c r="E18" s="133"/>
      <c r="F18" s="133"/>
    </row>
    <row r="19" spans="1:6" x14ac:dyDescent="0.25">
      <c r="A19" s="5" t="s">
        <v>8</v>
      </c>
      <c r="B19" s="131"/>
      <c r="C19" s="133"/>
      <c r="D19" s="133"/>
      <c r="E19" s="133"/>
      <c r="F19" s="133"/>
    </row>
    <row r="20" spans="1:6" x14ac:dyDescent="0.25">
      <c r="A20" s="5" t="s">
        <v>9</v>
      </c>
      <c r="B20" s="131"/>
      <c r="C20" s="133"/>
      <c r="D20" s="133"/>
      <c r="E20" s="133"/>
      <c r="F20" s="133"/>
    </row>
    <row r="21" spans="1:6" x14ac:dyDescent="0.25">
      <c r="A21" s="5" t="s">
        <v>10</v>
      </c>
      <c r="B21" s="131"/>
      <c r="C21" s="133"/>
      <c r="D21" s="133"/>
      <c r="E21" s="133"/>
      <c r="F21" s="133"/>
    </row>
    <row r="22" spans="1:6" x14ac:dyDescent="0.25">
      <c r="A22" s="5" t="s">
        <v>11</v>
      </c>
      <c r="B22" s="131"/>
      <c r="C22" s="133"/>
      <c r="D22" s="133"/>
      <c r="E22" s="133"/>
      <c r="F22" s="133"/>
    </row>
    <row r="23" spans="1:6" x14ac:dyDescent="0.25">
      <c r="A23" s="5" t="s">
        <v>12</v>
      </c>
      <c r="B23" s="132"/>
      <c r="C23" s="133"/>
      <c r="D23" s="133"/>
      <c r="E23" s="133"/>
      <c r="F23" s="133"/>
    </row>
    <row r="24" spans="1:6" x14ac:dyDescent="0.25">
      <c r="A24" s="5" t="s">
        <v>13</v>
      </c>
      <c r="B24" s="40">
        <f>598841+8000</f>
        <v>606841</v>
      </c>
      <c r="C24" s="74">
        <v>273078.45</v>
      </c>
      <c r="D24" s="74">
        <v>91026.15</v>
      </c>
      <c r="E24" s="74">
        <v>121368.20000000001</v>
      </c>
      <c r="F24" s="74">
        <v>121368.20000000001</v>
      </c>
    </row>
    <row r="25" spans="1:6" x14ac:dyDescent="0.25">
      <c r="A25" s="5" t="s">
        <v>34</v>
      </c>
      <c r="B25" s="40">
        <v>0</v>
      </c>
      <c r="C25" s="74">
        <v>0</v>
      </c>
      <c r="D25" s="74">
        <v>0</v>
      </c>
      <c r="E25" s="74">
        <v>0</v>
      </c>
      <c r="F25" s="74">
        <v>0</v>
      </c>
    </row>
    <row r="26" spans="1:6" x14ac:dyDescent="0.25">
      <c r="A26" s="5" t="s">
        <v>35</v>
      </c>
      <c r="B26" s="40">
        <v>324625</v>
      </c>
      <c r="C26" s="74">
        <v>90725.872322193638</v>
      </c>
      <c r="D26" s="74">
        <v>72006.10882604972</v>
      </c>
      <c r="E26" s="74">
        <v>42602.371893744654</v>
      </c>
      <c r="F26" s="74">
        <v>119290.646958012</v>
      </c>
    </row>
    <row r="27" spans="1:6" x14ac:dyDescent="0.25">
      <c r="A27" s="5" t="s">
        <v>39</v>
      </c>
      <c r="B27" s="40">
        <v>232828</v>
      </c>
      <c r="C27" s="74">
        <v>65070.538008568961</v>
      </c>
      <c r="D27" s="74">
        <v>51644.322851756653</v>
      </c>
      <c r="E27" s="74">
        <v>30555.333209940021</v>
      </c>
      <c r="F27" s="74">
        <v>85557.805929734372</v>
      </c>
    </row>
    <row r="28" spans="1:6" x14ac:dyDescent="0.25">
      <c r="A28" s="5" t="s">
        <v>29</v>
      </c>
      <c r="B28" s="40">
        <v>105404</v>
      </c>
      <c r="C28" s="74">
        <v>42161.600000000006</v>
      </c>
      <c r="D28" s="74">
        <v>15810.599999999999</v>
      </c>
      <c r="E28" s="74">
        <v>26351</v>
      </c>
      <c r="F28" s="74">
        <v>21080.800000000003</v>
      </c>
    </row>
    <row r="29" spans="1:6" x14ac:dyDescent="0.25">
      <c r="A29" s="6" t="s">
        <v>28</v>
      </c>
      <c r="B29" s="40">
        <v>61869</v>
      </c>
      <c r="C29" s="76">
        <v>24747.600000000002</v>
      </c>
      <c r="D29" s="76">
        <v>9280.35</v>
      </c>
      <c r="E29" s="76">
        <v>15467.25</v>
      </c>
      <c r="F29" s="76">
        <v>12373.800000000001</v>
      </c>
    </row>
    <row r="30" spans="1:6" x14ac:dyDescent="0.25">
      <c r="A30" s="5" t="s">
        <v>14</v>
      </c>
      <c r="B30" s="40">
        <f>SUM(B8:B29)</f>
        <v>2104064</v>
      </c>
      <c r="C30" s="73">
        <v>869513.30246272485</v>
      </c>
      <c r="D30" s="77">
        <v>326999.8939948586</v>
      </c>
      <c r="E30" s="77">
        <v>424121.18333676097</v>
      </c>
      <c r="F30" s="77">
        <v>483429.62020565552</v>
      </c>
    </row>
    <row r="31" spans="1:6" ht="17.25" x14ac:dyDescent="0.25">
      <c r="A31" s="5" t="s">
        <v>38</v>
      </c>
      <c r="B31" s="42">
        <f>C31+D31+E31+F31</f>
        <v>1458.75</v>
      </c>
      <c r="C31" s="43">
        <v>407.69</v>
      </c>
      <c r="D31" s="43">
        <v>323.57</v>
      </c>
      <c r="E31" s="43">
        <v>191.44</v>
      </c>
      <c r="F31" s="43">
        <v>536.04999999999995</v>
      </c>
    </row>
    <row r="32" spans="1:6" ht="17.25" x14ac:dyDescent="0.25">
      <c r="A32" s="13" t="s">
        <v>15</v>
      </c>
      <c r="B32" s="35"/>
      <c r="C32" s="38"/>
      <c r="D32" s="38"/>
      <c r="E32" s="38"/>
      <c r="F32" s="38"/>
    </row>
    <row r="33" spans="1:8" x14ac:dyDescent="0.25">
      <c r="A33" s="7" t="s">
        <v>16</v>
      </c>
      <c r="B33" s="41">
        <f>B30/B31</f>
        <v>1442.3746358183375</v>
      </c>
      <c r="C33" s="36">
        <f>C30/C31</f>
        <v>2132.7805500814952</v>
      </c>
      <c r="D33" s="36">
        <f>D30/D31</f>
        <v>1010.6001606912217</v>
      </c>
      <c r="E33" s="36">
        <f>E30/E31</f>
        <v>2215.4261561677863</v>
      </c>
      <c r="F33" s="36">
        <f>F30/F31</f>
        <v>901.83680665172199</v>
      </c>
    </row>
    <row r="34" spans="1:8" x14ac:dyDescent="0.25">
      <c r="A34" s="7" t="s">
        <v>17</v>
      </c>
      <c r="B34" s="41">
        <f>B33/12</f>
        <v>120.19788631819479</v>
      </c>
      <c r="C34" s="37">
        <f>C33/12</f>
        <v>177.73171250679127</v>
      </c>
      <c r="D34" s="37">
        <f>D33/12</f>
        <v>84.216680057601806</v>
      </c>
      <c r="E34" s="37">
        <f>E33/12</f>
        <v>184.61884634731553</v>
      </c>
      <c r="F34" s="37">
        <f>F33/12</f>
        <v>75.153067220976837</v>
      </c>
    </row>
    <row r="35" spans="1:8" x14ac:dyDescent="0.25">
      <c r="A35" s="7" t="s">
        <v>90</v>
      </c>
      <c r="B35" s="41">
        <f>B33/252</f>
        <v>5.7237088722949903</v>
      </c>
      <c r="C35" s="37">
        <f>C33/145</f>
        <v>14.708831379872381</v>
      </c>
      <c r="D35" s="37">
        <f>D33/116</f>
        <v>8.7120703507863944</v>
      </c>
      <c r="E35" s="37">
        <f>E33/252</f>
        <v>8.7913736355864529</v>
      </c>
      <c r="F35" s="37">
        <f>F33/252</f>
        <v>3.5787174867131823</v>
      </c>
    </row>
    <row r="36" spans="1:8" x14ac:dyDescent="0.25">
      <c r="A36" s="7" t="s">
        <v>18</v>
      </c>
      <c r="B36" s="41">
        <f>B35/8</f>
        <v>0.71546360903687378</v>
      </c>
      <c r="C36" s="37">
        <f>C35/8</f>
        <v>1.8386039224840476</v>
      </c>
      <c r="D36" s="37">
        <f>D35/8</f>
        <v>1.0890087938482993</v>
      </c>
      <c r="E36" s="37">
        <f>E35/8</f>
        <v>1.0989217044483066</v>
      </c>
      <c r="F36" s="37">
        <f>F35/8</f>
        <v>0.44733968583914779</v>
      </c>
    </row>
    <row r="37" spans="1:8" x14ac:dyDescent="0.25">
      <c r="A37" s="61" t="s">
        <v>91</v>
      </c>
      <c r="B37" s="46"/>
      <c r="C37" s="47"/>
      <c r="D37" s="47"/>
      <c r="E37" s="47"/>
      <c r="F37" s="47"/>
    </row>
    <row r="38" spans="1:8" s="86" customFormat="1" x14ac:dyDescent="0.25">
      <c r="A38" s="82"/>
      <c r="B38" s="87"/>
      <c r="C38" s="88"/>
      <c r="D38" s="88"/>
      <c r="E38" s="88"/>
      <c r="F38" s="88"/>
    </row>
    <row r="39" spans="1:8" s="86" customFormat="1" x14ac:dyDescent="0.25">
      <c r="A39" s="80" t="s">
        <v>104</v>
      </c>
      <c r="B39" s="78" t="s">
        <v>105</v>
      </c>
      <c r="C39" s="69">
        <f>145/365</f>
        <v>0.39726027397260272</v>
      </c>
      <c r="D39" s="88"/>
      <c r="E39" s="88"/>
      <c r="F39" s="88"/>
    </row>
    <row r="40" spans="1:8" x14ac:dyDescent="0.25">
      <c r="A40" s="45"/>
      <c r="B40" s="46"/>
      <c r="C40" s="47"/>
      <c r="D40" s="47"/>
      <c r="E40" s="47"/>
      <c r="F40" s="47"/>
    </row>
    <row r="41" spans="1:8" ht="45" x14ac:dyDescent="0.25">
      <c r="A41" s="37" t="s">
        <v>112</v>
      </c>
      <c r="B41" s="72" t="s">
        <v>103</v>
      </c>
      <c r="C41" s="66" t="s">
        <v>98</v>
      </c>
      <c r="D41" s="66" t="s">
        <v>99</v>
      </c>
      <c r="E41" s="66" t="s">
        <v>100</v>
      </c>
      <c r="F41" s="91" t="s">
        <v>108</v>
      </c>
      <c r="G41" s="53"/>
      <c r="H41" s="53"/>
    </row>
    <row r="42" spans="1:8" x14ac:dyDescent="0.25">
      <c r="A42" s="37" t="s">
        <v>75</v>
      </c>
      <c r="B42" s="50">
        <v>19.95</v>
      </c>
      <c r="C42" s="33">
        <v>350</v>
      </c>
      <c r="D42" s="33">
        <v>16</v>
      </c>
      <c r="E42" s="33">
        <v>145</v>
      </c>
      <c r="F42" s="68">
        <v>285</v>
      </c>
      <c r="G42" s="65"/>
      <c r="H42" s="63"/>
    </row>
    <row r="43" spans="1:8" x14ac:dyDescent="0.25">
      <c r="A43" s="37" t="s">
        <v>76</v>
      </c>
      <c r="B43" s="50">
        <v>18.670000000000002</v>
      </c>
      <c r="C43" s="33">
        <v>300</v>
      </c>
      <c r="D43" s="33">
        <v>2</v>
      </c>
      <c r="E43" s="33">
        <v>145</v>
      </c>
      <c r="F43" s="68">
        <v>240</v>
      </c>
      <c r="G43" s="65"/>
      <c r="H43" s="63"/>
    </row>
    <row r="44" spans="1:8" s="79" customFormat="1" x14ac:dyDescent="0.25">
      <c r="A44" s="81" t="s">
        <v>106</v>
      </c>
      <c r="B44" s="127"/>
      <c r="C44" s="128"/>
      <c r="D44" s="128"/>
      <c r="E44" s="129"/>
      <c r="F44" s="68">
        <v>285</v>
      </c>
      <c r="G44" s="84"/>
      <c r="H44" s="83"/>
    </row>
    <row r="45" spans="1:8" x14ac:dyDescent="0.25">
      <c r="A45" s="37" t="s">
        <v>107</v>
      </c>
      <c r="B45" s="50">
        <v>25.44</v>
      </c>
      <c r="C45" s="33">
        <v>600</v>
      </c>
      <c r="D45" s="33">
        <v>2</v>
      </c>
      <c r="E45" s="33">
        <v>145</v>
      </c>
      <c r="F45" s="68">
        <v>478.32172400000002</v>
      </c>
      <c r="G45" s="65"/>
      <c r="H45" s="63"/>
    </row>
    <row r="46" spans="1:8" x14ac:dyDescent="0.25">
      <c r="A46" s="47"/>
      <c r="B46" s="51"/>
      <c r="C46" s="51"/>
      <c r="D46" s="51"/>
      <c r="E46" s="51"/>
      <c r="F46" s="51"/>
      <c r="G46" s="64"/>
      <c r="H46" s="64"/>
    </row>
    <row r="47" spans="1:8" s="86" customFormat="1" x14ac:dyDescent="0.25">
      <c r="A47" s="80" t="s">
        <v>109</v>
      </c>
      <c r="B47" s="78" t="s">
        <v>84</v>
      </c>
      <c r="C47" s="69">
        <f>116/252</f>
        <v>0.46031746031746029</v>
      </c>
      <c r="D47" s="89"/>
      <c r="E47" s="89"/>
      <c r="F47" s="89"/>
      <c r="G47" s="90"/>
      <c r="H47" s="90"/>
    </row>
    <row r="48" spans="1:8" x14ac:dyDescent="0.25">
      <c r="A48" s="47"/>
      <c r="B48" s="51"/>
      <c r="C48" s="51"/>
      <c r="D48" s="51"/>
      <c r="E48" s="51"/>
      <c r="F48" s="51"/>
      <c r="G48" s="64"/>
      <c r="H48" s="64"/>
    </row>
    <row r="49" spans="1:6" ht="45" x14ac:dyDescent="0.25">
      <c r="A49" s="37" t="s">
        <v>112</v>
      </c>
      <c r="B49" s="72" t="s">
        <v>103</v>
      </c>
      <c r="C49" s="48" t="s">
        <v>69</v>
      </c>
      <c r="D49" s="49" t="s">
        <v>70</v>
      </c>
      <c r="E49" s="49" t="s">
        <v>71</v>
      </c>
      <c r="F49" s="91" t="s">
        <v>108</v>
      </c>
    </row>
    <row r="50" spans="1:6" ht="15.75" customHeight="1" x14ac:dyDescent="0.25">
      <c r="A50" s="37" t="s">
        <v>77</v>
      </c>
      <c r="B50" s="50">
        <v>178.02</v>
      </c>
      <c r="C50" s="50">
        <v>1</v>
      </c>
      <c r="D50" s="50">
        <f>D36</f>
        <v>1.0890087938482993</v>
      </c>
      <c r="E50" s="92" t="s">
        <v>73</v>
      </c>
      <c r="F50" s="85">
        <v>223.12914119536765</v>
      </c>
    </row>
    <row r="51" spans="1:6" x14ac:dyDescent="0.25">
      <c r="A51" s="37" t="s">
        <v>78</v>
      </c>
      <c r="B51" s="50">
        <v>178.02</v>
      </c>
      <c r="C51" s="50">
        <v>1</v>
      </c>
      <c r="D51" s="50">
        <f>D36</f>
        <v>1.0890087938482993</v>
      </c>
      <c r="E51" s="92" t="s">
        <v>73</v>
      </c>
      <c r="F51" s="68">
        <v>286.951892518119</v>
      </c>
    </row>
    <row r="52" spans="1:6" x14ac:dyDescent="0.25">
      <c r="A52" s="37" t="s">
        <v>79</v>
      </c>
      <c r="B52" s="50">
        <v>72.78</v>
      </c>
      <c r="C52" s="42">
        <v>1</v>
      </c>
      <c r="D52" s="42">
        <f>D36</f>
        <v>1.0890087938482993</v>
      </c>
      <c r="E52" s="92" t="s">
        <v>73</v>
      </c>
      <c r="F52" s="85">
        <v>91.215724359582509</v>
      </c>
    </row>
    <row r="53" spans="1:6" x14ac:dyDescent="0.25">
      <c r="A53" s="37" t="s">
        <v>80</v>
      </c>
      <c r="B53" s="50">
        <v>72.78</v>
      </c>
      <c r="C53" s="42">
        <v>1</v>
      </c>
      <c r="D53" s="42">
        <f>D36</f>
        <v>1.0890087938482993</v>
      </c>
      <c r="E53" s="92" t="s">
        <v>73</v>
      </c>
      <c r="F53" s="68">
        <v>155.03847568233383</v>
      </c>
    </row>
    <row r="54" spans="1:6" x14ac:dyDescent="0.25">
      <c r="A54" s="37" t="s">
        <v>74</v>
      </c>
      <c r="B54" s="50">
        <v>23.56</v>
      </c>
      <c r="C54" s="42">
        <v>1</v>
      </c>
      <c r="D54" s="42">
        <f>E35</f>
        <v>8.7913736355864529</v>
      </c>
      <c r="E54" s="93" t="s">
        <v>72</v>
      </c>
      <c r="F54" s="68">
        <v>238.10802437709808</v>
      </c>
    </row>
    <row r="55" spans="1:6" x14ac:dyDescent="0.25">
      <c r="A55" s="45"/>
      <c r="B55" s="46"/>
      <c r="C55" s="47"/>
      <c r="D55" s="47"/>
      <c r="E55" s="47"/>
      <c r="F55" s="47"/>
    </row>
    <row r="56" spans="1:6" x14ac:dyDescent="0.25">
      <c r="A56" s="3" t="s">
        <v>19</v>
      </c>
    </row>
    <row r="57" spans="1:6" ht="9" customHeight="1" x14ac:dyDescent="0.25">
      <c r="B57" s="4" t="s">
        <v>0</v>
      </c>
    </row>
    <row r="58" spans="1:6" ht="14.1" customHeight="1" x14ac:dyDescent="0.25">
      <c r="A58" s="8" t="s">
        <v>36</v>
      </c>
      <c r="B58" s="9">
        <v>772000</v>
      </c>
      <c r="C58" s="10"/>
    </row>
    <row r="59" spans="1:6" ht="14.1" customHeight="1" x14ac:dyDescent="0.25">
      <c r="A59" s="5" t="s">
        <v>20</v>
      </c>
      <c r="B59" s="9">
        <v>6</v>
      </c>
      <c r="C59" s="10"/>
    </row>
    <row r="60" spans="1:6" ht="14.1" customHeight="1" x14ac:dyDescent="0.25">
      <c r="A60" s="5" t="s">
        <v>21</v>
      </c>
      <c r="B60" s="9">
        <f>B58/B59</f>
        <v>128666.66666666667</v>
      </c>
      <c r="C60" s="10"/>
    </row>
    <row r="61" spans="1:6" ht="14.1" customHeight="1" x14ac:dyDescent="0.25">
      <c r="A61" s="5" t="s">
        <v>22</v>
      </c>
      <c r="B61" s="9">
        <f>B60/12</f>
        <v>10722.222222222223</v>
      </c>
      <c r="C61" s="10"/>
    </row>
    <row r="62" spans="1:6" ht="14.1" customHeight="1" x14ac:dyDescent="0.25">
      <c r="A62" s="5" t="s">
        <v>37</v>
      </c>
      <c r="B62" s="9">
        <f>B60/252</f>
        <v>510.58201058201058</v>
      </c>
      <c r="C62" s="10"/>
    </row>
    <row r="63" spans="1:6" ht="14.1" customHeight="1" x14ac:dyDescent="0.25">
      <c r="A63" s="11" t="s">
        <v>23</v>
      </c>
      <c r="B63" s="12">
        <f>B62/8</f>
        <v>63.822751322751323</v>
      </c>
      <c r="C63" s="10"/>
    </row>
    <row r="64" spans="1:6" ht="6.75" customHeight="1" x14ac:dyDescent="0.25">
      <c r="B64" s="10"/>
      <c r="C64" s="10"/>
    </row>
    <row r="65" spans="1:3" x14ac:dyDescent="0.25">
      <c r="A65" s="3" t="s">
        <v>24</v>
      </c>
      <c r="B65" s="10"/>
      <c r="C65" s="10"/>
    </row>
    <row r="66" spans="1:3" ht="9.75" customHeight="1" x14ac:dyDescent="0.25">
      <c r="B66" s="4" t="s">
        <v>0</v>
      </c>
    </row>
    <row r="67" spans="1:3" ht="14.1" customHeight="1" x14ac:dyDescent="0.25">
      <c r="A67" s="5" t="s">
        <v>25</v>
      </c>
      <c r="B67" s="5">
        <v>0</v>
      </c>
    </row>
    <row r="68" spans="1:3" ht="14.1" customHeight="1" x14ac:dyDescent="0.25">
      <c r="A68" s="5" t="s">
        <v>26</v>
      </c>
      <c r="B68" s="9">
        <v>0.01</v>
      </c>
    </row>
    <row r="69" spans="1:3" ht="14.1" customHeight="1" x14ac:dyDescent="0.25">
      <c r="A69" s="11" t="s">
        <v>27</v>
      </c>
      <c r="B69" s="11">
        <f>B67/B68</f>
        <v>0</v>
      </c>
    </row>
  </sheetData>
  <mergeCells count="7">
    <mergeCell ref="C5:F5"/>
    <mergeCell ref="B44:E44"/>
    <mergeCell ref="B17:B23"/>
    <mergeCell ref="C17:C23"/>
    <mergeCell ref="D17:D23"/>
    <mergeCell ref="E17:E23"/>
    <mergeCell ref="F17:F23"/>
  </mergeCells>
  <pageMargins left="0.70866141732283472" right="0.70866141732283472" top="0.94488188976377963" bottom="0.78740157480314965" header="0.31496062992125984" footer="0.31496062992125984"/>
  <pageSetup paperSize="9" scale="6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5"/>
  <sheetViews>
    <sheetView workbookViewId="0">
      <selection activeCell="E10" sqref="E10"/>
    </sheetView>
  </sheetViews>
  <sheetFormatPr defaultRowHeight="15" x14ac:dyDescent="0.25"/>
  <cols>
    <col min="1" max="1" width="3.140625" customWidth="1"/>
    <col min="2" max="2" width="75.85546875" customWidth="1"/>
    <col min="3" max="3" width="11.5703125" style="32" customWidth="1"/>
    <col min="4" max="4" width="10.85546875" style="32" customWidth="1"/>
    <col min="5" max="5" width="11.5703125" customWidth="1"/>
    <col min="6" max="6" width="18.7109375" bestFit="1" customWidth="1"/>
  </cols>
  <sheetData>
    <row r="1" spans="2:4" s="86" customFormat="1" x14ac:dyDescent="0.25">
      <c r="B1" s="86" t="s">
        <v>116</v>
      </c>
      <c r="C1" s="67" t="s">
        <v>110</v>
      </c>
      <c r="D1" s="32"/>
    </row>
    <row r="2" spans="2:4" s="86" customFormat="1" x14ac:dyDescent="0.25">
      <c r="C2" s="32"/>
      <c r="D2" s="32"/>
    </row>
    <row r="3" spans="2:4" ht="15.75" x14ac:dyDescent="0.25">
      <c r="B3" s="94" t="s">
        <v>114</v>
      </c>
      <c r="D3" s="67"/>
    </row>
    <row r="5" spans="2:4" x14ac:dyDescent="0.25">
      <c r="B5" s="134" t="s">
        <v>101</v>
      </c>
      <c r="C5" s="135"/>
      <c r="D5" s="57"/>
    </row>
    <row r="6" spans="2:4" x14ac:dyDescent="0.25">
      <c r="B6" s="11" t="s">
        <v>61</v>
      </c>
      <c r="C6" s="33" t="s">
        <v>60</v>
      </c>
      <c r="D6" s="55"/>
    </row>
    <row r="7" spans="2:4" x14ac:dyDescent="0.25">
      <c r="B7" s="5" t="s">
        <v>81</v>
      </c>
      <c r="C7" s="33">
        <v>350</v>
      </c>
      <c r="D7" s="55"/>
    </row>
    <row r="8" spans="2:4" x14ac:dyDescent="0.25">
      <c r="B8" s="5" t="s">
        <v>82</v>
      </c>
      <c r="C8" s="33">
        <v>300</v>
      </c>
      <c r="D8" s="55"/>
    </row>
    <row r="9" spans="2:4" x14ac:dyDescent="0.25">
      <c r="B9" s="5" t="s">
        <v>83</v>
      </c>
      <c r="C9" s="33">
        <v>600</v>
      </c>
      <c r="D9" s="55"/>
    </row>
    <row r="10" spans="2:4" x14ac:dyDescent="0.25">
      <c r="B10" s="5" t="s">
        <v>59</v>
      </c>
      <c r="C10" s="33">
        <v>80</v>
      </c>
      <c r="D10" s="55"/>
    </row>
    <row r="11" spans="2:4" x14ac:dyDescent="0.25">
      <c r="B11" s="5"/>
      <c r="C11" s="33"/>
      <c r="D11" s="55"/>
    </row>
    <row r="12" spans="2:4" x14ac:dyDescent="0.25">
      <c r="B12" s="11" t="s">
        <v>62</v>
      </c>
      <c r="C12" s="33"/>
      <c r="D12" s="55"/>
    </row>
    <row r="13" spans="2:4" x14ac:dyDescent="0.25">
      <c r="B13" s="5" t="s">
        <v>67</v>
      </c>
      <c r="C13" s="33">
        <v>350</v>
      </c>
      <c r="D13" s="55"/>
    </row>
    <row r="14" spans="2:4" x14ac:dyDescent="0.25">
      <c r="B14" s="5" t="s">
        <v>68</v>
      </c>
      <c r="C14" s="33">
        <v>200</v>
      </c>
      <c r="D14" s="55"/>
    </row>
    <row r="15" spans="2:4" ht="15" customHeight="1" x14ac:dyDescent="0.25"/>
    <row r="16" spans="2:4" x14ac:dyDescent="0.25">
      <c r="B16" s="134" t="s">
        <v>102</v>
      </c>
      <c r="C16" s="135"/>
      <c r="D16" s="57"/>
    </row>
    <row r="17" spans="2:4" x14ac:dyDescent="0.25">
      <c r="B17" s="11" t="s">
        <v>61</v>
      </c>
      <c r="C17" s="34" t="s">
        <v>60</v>
      </c>
      <c r="D17" s="56"/>
    </row>
    <row r="18" spans="2:4" x14ac:dyDescent="0.25">
      <c r="B18" s="5" t="s">
        <v>81</v>
      </c>
      <c r="C18" s="44">
        <v>285</v>
      </c>
      <c r="D18" s="54"/>
    </row>
    <row r="19" spans="2:4" x14ac:dyDescent="0.25">
      <c r="B19" s="5" t="s">
        <v>82</v>
      </c>
      <c r="C19" s="44">
        <v>240</v>
      </c>
      <c r="D19" s="54"/>
    </row>
    <row r="20" spans="2:4" x14ac:dyDescent="0.25">
      <c r="B20" s="5" t="s">
        <v>83</v>
      </c>
      <c r="C20" s="44">
        <v>478.32</v>
      </c>
      <c r="D20" s="54"/>
    </row>
    <row r="21" spans="2:4" x14ac:dyDescent="0.25">
      <c r="B21" s="5"/>
      <c r="C21" s="34"/>
      <c r="D21" s="56"/>
    </row>
    <row r="22" spans="2:4" x14ac:dyDescent="0.25">
      <c r="B22" s="11" t="s">
        <v>62</v>
      </c>
      <c r="C22" s="34"/>
      <c r="D22" s="56"/>
    </row>
    <row r="23" spans="2:4" x14ac:dyDescent="0.25">
      <c r="B23" s="5" t="s">
        <v>67</v>
      </c>
      <c r="C23" s="44">
        <f>(C13/1.21)*0.99202</f>
        <v>286.94793388429753</v>
      </c>
      <c r="D23" s="54"/>
    </row>
    <row r="24" spans="2:4" x14ac:dyDescent="0.25">
      <c r="B24" s="5" t="s">
        <v>68</v>
      </c>
      <c r="C24" s="44">
        <f>(C14/1.21)*0.938</f>
        <v>155.04132231404958</v>
      </c>
      <c r="D24" s="54"/>
    </row>
    <row r="25" spans="2:4" x14ac:dyDescent="0.25">
      <c r="B25" s="52"/>
      <c r="C25" s="54"/>
      <c r="D25" s="54"/>
    </row>
  </sheetData>
  <mergeCells count="2">
    <mergeCell ref="B16:C16"/>
    <mergeCell ref="B5:C5"/>
  </mergeCell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AUTO</vt:lpstr>
      <vt:lpstr>kacelář_laboratoř</vt:lpstr>
      <vt:lpstr>Cenotvorba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Jaromira</dc:creator>
  <cp:lastModifiedBy>Uherová Jaroslava</cp:lastModifiedBy>
  <cp:lastPrinted>2015-04-01T12:48:47Z</cp:lastPrinted>
  <dcterms:created xsi:type="dcterms:W3CDTF">2013-11-06T07:41:09Z</dcterms:created>
  <dcterms:modified xsi:type="dcterms:W3CDTF">2015-04-01T12:49:36Z</dcterms:modified>
</cp:coreProperties>
</file>