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740" yWindow="660" windowWidth="10260" windowHeight="8865" activeTab="3"/>
  </bookViews>
  <sheets>
    <sheet name="Pracovní výkaz" sheetId="9" r:id="rId1"/>
    <sheet name="AUTO" sheetId="10" r:id="rId2"/>
    <sheet name="Prostory_technika" sheetId="12" r:id="rId3"/>
    <sheet name="Cenotvorba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91" i="12"/>
  <c r="B85"/>
  <c r="B84"/>
  <c r="B83"/>
  <c r="B82"/>
  <c r="B69"/>
  <c r="B68"/>
  <c r="B67"/>
  <c r="B66"/>
  <c r="B65"/>
  <c r="C45"/>
  <c r="C44"/>
  <c r="C43"/>
  <c r="C42"/>
  <c r="B39"/>
  <c r="B37"/>
  <c r="B36"/>
  <c r="F30"/>
  <c r="F32"/>
  <c r="F33"/>
  <c r="F28"/>
  <c r="E28"/>
  <c r="D28"/>
  <c r="C28"/>
  <c r="F27"/>
  <c r="E27"/>
  <c r="D27"/>
  <c r="D30"/>
  <c r="C27"/>
  <c r="C30"/>
  <c r="B27"/>
  <c r="C23" i="10"/>
  <c r="C16"/>
  <c r="E12"/>
  <c r="D12"/>
  <c r="E11"/>
  <c r="D11"/>
  <c r="I28" i="9"/>
  <c r="B28"/>
  <c r="E13" i="10"/>
  <c r="E16"/>
  <c r="D13"/>
  <c r="D16"/>
  <c r="M30" i="9"/>
  <c r="B19" i="3"/>
  <c r="B18"/>
  <c r="B17"/>
  <c r="B23"/>
  <c r="B22"/>
  <c r="E30" i="12"/>
  <c r="E32"/>
  <c r="E33"/>
  <c r="E31"/>
  <c r="B28"/>
  <c r="B75"/>
  <c r="C75"/>
  <c r="D31"/>
  <c r="D32"/>
  <c r="D33"/>
  <c r="C31"/>
  <c r="C32"/>
  <c r="D69"/>
  <c r="B53"/>
  <c r="C53"/>
  <c r="F31"/>
  <c r="F69"/>
  <c r="B54"/>
  <c r="C54"/>
  <c r="B56"/>
  <c r="C56"/>
  <c r="B74"/>
  <c r="C74"/>
  <c r="B72"/>
  <c r="C72"/>
  <c r="B30"/>
  <c r="B76"/>
  <c r="C76"/>
  <c r="D76"/>
  <c r="B73"/>
  <c r="C73"/>
  <c r="B55"/>
  <c r="C55"/>
  <c r="B31"/>
  <c r="B32"/>
  <c r="B33"/>
  <c r="D67"/>
  <c r="D68"/>
  <c r="D66"/>
  <c r="F66"/>
  <c r="D65"/>
  <c r="F65"/>
  <c r="D72"/>
  <c r="D37"/>
  <c r="F37"/>
  <c r="D54"/>
  <c r="D36"/>
  <c r="F36"/>
  <c r="D53"/>
  <c r="D39"/>
  <c r="C33"/>
  <c r="D73"/>
  <c r="F68"/>
  <c r="D75"/>
  <c r="F67"/>
  <c r="D74"/>
  <c r="F39"/>
  <c r="D56"/>
  <c r="F56"/>
  <c r="F38"/>
  <c r="D55"/>
  <c r="E53"/>
  <c r="B48"/>
  <c r="B50"/>
  <c r="E55"/>
</calcChain>
</file>

<file path=xl/comments1.xml><?xml version="1.0" encoding="utf-8"?>
<comments xmlns="http://schemas.openxmlformats.org/spreadsheetml/2006/main">
  <authors>
    <author>Cháberová Lenka Bc.</author>
  </authors>
  <commentList>
    <comment ref="D15" authorId="0">
      <text>
        <r>
          <rPr>
            <sz val="8"/>
            <color indexed="81"/>
            <rFont val="Tahoma"/>
            <family val="2"/>
            <charset val="238"/>
          </rPr>
          <t>popište jednotlivé pracovní aktivity, buďte specifičtí a adresní,  Pozor na vykazování činností spadajících do přímých výdajů projektu</t>
        </r>
      </text>
    </comment>
    <comment ref="K15" authorId="0">
      <text>
        <r>
          <rPr>
            <sz val="8"/>
            <color indexed="81"/>
            <rFont val="Tahoma"/>
            <family val="2"/>
            <charset val="238"/>
          </rPr>
          <t>popište jednotlivé pracovní aktivity, buďte specifičtí a adresní,  Pozor na vykazování činností spadajících do přímých výdajů projektu</t>
        </r>
      </text>
    </comment>
  </commentList>
</comments>
</file>

<file path=xl/sharedStrings.xml><?xml version="1.0" encoding="utf-8"?>
<sst xmlns="http://schemas.openxmlformats.org/spreadsheetml/2006/main" count="212" uniqueCount="158">
  <si>
    <t>v Kč</t>
  </si>
  <si>
    <t>Voda</t>
  </si>
  <si>
    <t>Elektřina</t>
  </si>
  <si>
    <t>Teplo a chlad</t>
  </si>
  <si>
    <t>Hygienické prostředky</t>
  </si>
  <si>
    <t>PCO</t>
  </si>
  <si>
    <t>Revize výtahů (4x ročně)</t>
  </si>
  <si>
    <t>Revize EPS a EZS (2x ročně)</t>
  </si>
  <si>
    <t>Revize SOZ (2x ročně)</t>
  </si>
  <si>
    <t>Revize vzduchotechnika a klimatizace (4x ročně)</t>
  </si>
  <si>
    <t>Revize hydrantů a has. Přístrojů (1x ročně)</t>
  </si>
  <si>
    <t>Revize dieselagregátu (1x ročně)</t>
  </si>
  <si>
    <t>SPH elektro (12 x ročně)</t>
  </si>
  <si>
    <t>Náklady spojené s provozem</t>
  </si>
  <si>
    <t>CELKEM roční náklady</t>
  </si>
  <si>
    <r>
      <t>náklady na 1 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</si>
  <si>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 xml:space="preserve">roční </t>
  </si>
  <si>
    <t>měsíční</t>
  </si>
  <si>
    <t xml:space="preserve">denní </t>
  </si>
  <si>
    <t xml:space="preserve">hodinové </t>
  </si>
  <si>
    <t>životnost v létech</t>
  </si>
  <si>
    <t>roční podíl</t>
  </si>
  <si>
    <t>měsíční podíl</t>
  </si>
  <si>
    <t>hodinový podíl</t>
  </si>
  <si>
    <t>Kalkulace nákladů spojených s využitím laboratorních přístrojů</t>
  </si>
  <si>
    <t>Pořizovací cena přístroje</t>
  </si>
  <si>
    <t>Životnost v hodinách</t>
  </si>
  <si>
    <t>Náklady na 1 hodinu provozu</t>
  </si>
  <si>
    <t>Roční osobní náklady pracovníků správy budov pro MEVPIS</t>
  </si>
  <si>
    <t>Roční osobní náklady pracovníka úklidu</t>
  </si>
  <si>
    <t>Údržba budovy/opravy</t>
  </si>
  <si>
    <t>Údržba zeleně</t>
  </si>
  <si>
    <t>Odvoz odpadu</t>
  </si>
  <si>
    <t xml:space="preserve">Úklid - pokud by byla úklid služba </t>
  </si>
  <si>
    <t>Čistírna</t>
  </si>
  <si>
    <t>Odpisy budovy (vl. zdroje)</t>
  </si>
  <si>
    <t>AV technika - pořizovací cena (vl. zdroje)</t>
  </si>
  <si>
    <t>denní podíl</t>
  </si>
  <si>
    <r>
      <t>Plocha MEVPIS v m</t>
    </r>
    <r>
      <rPr>
        <vertAlign val="superscript"/>
        <sz val="11"/>
        <color indexed="8"/>
        <rFont val="Calibri"/>
        <family val="2"/>
        <charset val="238"/>
      </rPr>
      <t>2</t>
    </r>
  </si>
  <si>
    <t>Odpisy vybavení (vl. zdroje)</t>
  </si>
  <si>
    <t>Kalkulace nákladů spojených s provozem služebních vozidel</t>
  </si>
  <si>
    <t>Reg. značka vozidla</t>
  </si>
  <si>
    <t>Zdroj pro kalkulaci</t>
  </si>
  <si>
    <t>průměrná spotřeba v l/100 km</t>
  </si>
  <si>
    <t>technický průkaz vozidla</t>
  </si>
  <si>
    <t>z vyhlášky o průměrných cenách na příslušný rok</t>
  </si>
  <si>
    <t>prům. spotřeba*průměrná cena/100</t>
  </si>
  <si>
    <t>na 1 km z nákladů za uplynulý rok</t>
  </si>
  <si>
    <t>celkem cena/1 km</t>
  </si>
  <si>
    <t>počet km</t>
  </si>
  <si>
    <t>CELKEM za spotřebu PHM</t>
  </si>
  <si>
    <t>Kalkulace materiálu a oprav</t>
  </si>
  <si>
    <t>počet ujetých km</t>
  </si>
  <si>
    <t>pro rok 2014</t>
  </si>
  <si>
    <t>2C8 5178</t>
  </si>
  <si>
    <t>2C8 5178 (Fabia krátká)</t>
  </si>
  <si>
    <t xml:space="preserve"> - snídaně/osoba</t>
  </si>
  <si>
    <t>Komerční cena 2014</t>
  </si>
  <si>
    <t>Nákladová cena 2014</t>
  </si>
  <si>
    <t>Kč</t>
  </si>
  <si>
    <t>ubytování - pokoje (38míst)</t>
  </si>
  <si>
    <t>Pronájem prostror - sál a učebny</t>
  </si>
  <si>
    <t>společné</t>
  </si>
  <si>
    <t xml:space="preserve">ubytovací </t>
  </si>
  <si>
    <t xml:space="preserve">kancelářské </t>
  </si>
  <si>
    <t>Pronájem velkého přednáškového sálu včetně vybavení (kapacita 80 osob): (Kč/hod)</t>
  </si>
  <si>
    <t>Pronájem učebny včetně vybavení (kapacita 20 osob): (Kč/hod)</t>
  </si>
  <si>
    <t>koeficient využití</t>
  </si>
  <si>
    <r>
      <t>cena za m</t>
    </r>
    <r>
      <rPr>
        <vertAlign val="superscript"/>
        <sz val="11"/>
        <color indexed="8"/>
        <rFont val="Calibri"/>
        <family val="2"/>
        <charset val="238"/>
      </rPr>
      <t>2</t>
    </r>
  </si>
  <si>
    <t>období</t>
  </si>
  <si>
    <t>CELKEM</t>
  </si>
  <si>
    <t>den</t>
  </si>
  <si>
    <t>hodina</t>
  </si>
  <si>
    <t>Náklady na kancelář</t>
  </si>
  <si>
    <t>Náklady na ubytování (pokoje č. 5 a 15)</t>
  </si>
  <si>
    <t>Náklady na přednáškový sál - bez vybavení</t>
  </si>
  <si>
    <t>Náklady na přednáškový sál - s vybavením</t>
  </si>
  <si>
    <t>Náklady na učebnu - bez vybavení (průměrná vel.)</t>
  </si>
  <si>
    <t>Náklady na učebnu - s vybavením (průměrná vel.)</t>
  </si>
  <si>
    <t>Ubytování dvoulůžkový pokoj: (dvoulůžkový pokoj / noc / osoba)</t>
  </si>
  <si>
    <t>Ubytování jednolůžkový pokoj: (jednolůžkový pokoj / noc / osoba)</t>
  </si>
  <si>
    <t>Průměr na pokoj</t>
  </si>
  <si>
    <t>Ubytování dvoulůžkový pokoj: (dvoulůžkový pokoj / noc / 2 osoby)</t>
  </si>
  <si>
    <t>soulad s cenotvorbou</t>
  </si>
  <si>
    <t>1. osoba</t>
  </si>
  <si>
    <t>2. osoby</t>
  </si>
  <si>
    <t>průměr</t>
  </si>
  <si>
    <t>Kč/noc</t>
  </si>
  <si>
    <t>předpoklad obsazení dvoulůžkového pok.</t>
  </si>
  <si>
    <t>nocí/rok</t>
  </si>
  <si>
    <t>Náklady na ubytování (pokoje č. 6 a 16) - jedna osoba</t>
  </si>
  <si>
    <t>Náklady na ubytování (pokoje č. 6 a 16) - dvě osoby</t>
  </si>
  <si>
    <t>50 nocí/rok</t>
  </si>
  <si>
    <t>170 nocí/rok</t>
  </si>
  <si>
    <t>120 nocí/rok</t>
  </si>
  <si>
    <t>další náklady (silniční daň, dálniční známka)</t>
  </si>
  <si>
    <t>náklady na materiál a opravy</t>
  </si>
  <si>
    <t xml:space="preserve">náklady na 1 km </t>
  </si>
  <si>
    <t>Náklady na ubytování (pokoje č. 1-4, 7-10, 11-14, 17-20)</t>
  </si>
  <si>
    <t xml:space="preserve">Výpočet nákladů na prostory </t>
  </si>
  <si>
    <t>předpokládáné využití/obsazenost</t>
  </si>
  <si>
    <r>
      <t>počet m</t>
    </r>
    <r>
      <rPr>
        <vertAlign val="superscript"/>
        <sz val="11"/>
        <rFont val="Calibri"/>
        <family val="2"/>
        <charset val="238"/>
      </rPr>
      <t>2</t>
    </r>
  </si>
  <si>
    <t>školicí</t>
  </si>
  <si>
    <t>náklad na časový úsek</t>
  </si>
  <si>
    <t>časový úsek</t>
  </si>
  <si>
    <t>náklad na sál, učebnu</t>
  </si>
  <si>
    <t>Předpokládaná obsazenost 116 dnů v roce, tj. 32%</t>
  </si>
  <si>
    <t xml:space="preserve">Výpočet nákladů na ubytovací prostory </t>
  </si>
  <si>
    <t xml:space="preserve">Výpočet nákladů na školicí prostory </t>
  </si>
  <si>
    <t>Zasedací místnost - vybavení AV technikou</t>
  </si>
  <si>
    <r>
      <t>plocha v m</t>
    </r>
    <r>
      <rPr>
        <vertAlign val="superscript"/>
        <sz val="11"/>
        <color indexed="8"/>
        <rFont val="Calibri"/>
        <family val="2"/>
        <charset val="238"/>
      </rPr>
      <t>2</t>
    </r>
  </si>
  <si>
    <t>Výpočet nákladů v roce 2014</t>
  </si>
  <si>
    <r>
      <t>Výpočet nákladů na podle</t>
    </r>
    <r>
      <rPr>
        <b/>
        <i/>
        <sz val="14"/>
        <color indexed="8"/>
        <rFont val="Calibri"/>
        <family val="2"/>
        <charset val="238"/>
      </rPr>
      <t xml:space="preserve">využívané plochy a doby využití v budově MEVPIS </t>
    </r>
  </si>
  <si>
    <t>podíl na společných prostorách</t>
  </si>
  <si>
    <t>částka na společné prostory v Kč</t>
  </si>
  <si>
    <t>CELKEM vč. společných prostor</t>
  </si>
  <si>
    <t>Ceny za poskytnutí ubytovacích a školicích prostor</t>
  </si>
  <si>
    <t>Pracovní výkaz pro vykázání režijních osobních nákladů na projekt</t>
  </si>
  <si>
    <t xml:space="preserve">          </t>
  </si>
  <si>
    <t>Registrační číslo projektu</t>
  </si>
  <si>
    <t>Název projektu</t>
  </si>
  <si>
    <t>Příjemce</t>
  </si>
  <si>
    <t>Jihočeská univerzita v Českých Budějovicích</t>
  </si>
  <si>
    <t>Jméno a příjmení</t>
  </si>
  <si>
    <t>oddělení JU</t>
  </si>
  <si>
    <t>Pracovní zařazení dle bodu a) metodiky</t>
  </si>
  <si>
    <t>Období</t>
  </si>
  <si>
    <t xml:space="preserve">Přehled měsíčních pracovních činností </t>
  </si>
  <si>
    <t>datum</t>
  </si>
  <si>
    <t>Počet odprac. hodin</t>
  </si>
  <si>
    <t>Popis vykonaných aktivit</t>
  </si>
  <si>
    <t>Počet hodin</t>
  </si>
  <si>
    <t>Počet hodin celkem</t>
  </si>
  <si>
    <t>Součet hodin souvisejících s projektem</t>
  </si>
  <si>
    <t>hodin</t>
  </si>
  <si>
    <t>Datum:</t>
  </si>
  <si>
    <t>Jméno a příjmení:</t>
  </si>
  <si>
    <t>Podpis:</t>
  </si>
  <si>
    <t>Kontroloval:</t>
  </si>
  <si>
    <t>Vypracoval:</t>
  </si>
  <si>
    <t>Přeúčtování nákladů:</t>
  </si>
  <si>
    <t>NS</t>
  </si>
  <si>
    <t>TA</t>
  </si>
  <si>
    <t>název akce v iFIS</t>
  </si>
  <si>
    <t>KP</t>
  </si>
  <si>
    <t>z akce</t>
  </si>
  <si>
    <t>na projekt</t>
  </si>
  <si>
    <t>Příloha č. 1</t>
  </si>
  <si>
    <t>Pozn.</t>
  </si>
  <si>
    <t>Příloha č. 2</t>
  </si>
  <si>
    <t xml:space="preserve">průměrná cena PHM Nat 95/1 litr </t>
  </si>
  <si>
    <t>materiál a opravy/1 km</t>
  </si>
  <si>
    <t>spotřeba PHM1 km</t>
  </si>
  <si>
    <t>Spotřeba PHM a náklady              na provoz vozidla</t>
  </si>
  <si>
    <t>Příloha č. 3</t>
  </si>
  <si>
    <t>Příloha č. 4</t>
  </si>
  <si>
    <t>strana 1</t>
  </si>
  <si>
    <t>strana 2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</si>
</sst>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70" formatCode="#,##0.00\ &quot;Kč&quot;"/>
  </numFmts>
  <fonts count="4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5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9" fontId="29" fillId="0" borderId="0" applyFon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</cellStyleXfs>
  <cellXfs count="246">
    <xf numFmtId="0" fontId="0" fillId="0" borderId="0" xfId="0"/>
    <xf numFmtId="0" fontId="31" fillId="0" borderId="0" xfId="0" applyFont="1"/>
    <xf numFmtId="0" fontId="32" fillId="0" borderId="0" xfId="0" applyFont="1" applyAlignment="1">
      <alignment horizontal="right"/>
    </xf>
    <xf numFmtId="0" fontId="0" fillId="0" borderId="10" xfId="0" applyBorder="1"/>
    <xf numFmtId="0" fontId="33" fillId="0" borderId="10" xfId="0" applyFont="1" applyBorder="1"/>
    <xf numFmtId="3" fontId="0" fillId="0" borderId="10" xfId="0" applyNumberFormat="1" applyBorder="1"/>
    <xf numFmtId="3" fontId="0" fillId="0" borderId="0" xfId="0" applyNumberFormat="1"/>
    <xf numFmtId="0" fontId="30" fillId="0" borderId="1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" fontId="0" fillId="0" borderId="17" xfId="0" applyNumberFormat="1" applyFill="1" applyBorder="1"/>
    <xf numFmtId="4" fontId="0" fillId="0" borderId="17" xfId="0" applyNumberForma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" fontId="0" fillId="0" borderId="11" xfId="0" applyNumberFormat="1" applyFill="1" applyBorder="1"/>
    <xf numFmtId="4" fontId="0" fillId="0" borderId="10" xfId="0" applyNumberFormat="1" applyBorder="1" applyAlignment="1">
      <alignment horizontal="center" vertical="center"/>
    </xf>
    <xf numFmtId="44" fontId="30" fillId="24" borderId="0" xfId="0" applyNumberFormat="1" applyFont="1" applyFill="1" applyBorder="1"/>
    <xf numFmtId="170" fontId="0" fillId="0" borderId="0" xfId="0" applyNumberFormat="1" applyBorder="1"/>
    <xf numFmtId="4" fontId="0" fillId="0" borderId="1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0" fillId="0" borderId="0" xfId="0" applyFill="1" applyBorder="1"/>
    <xf numFmtId="170" fontId="33" fillId="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14" xfId="0" applyNumberFormat="1" applyFill="1" applyBorder="1"/>
    <xf numFmtId="0" fontId="0" fillId="0" borderId="10" xfId="0" applyBorder="1"/>
    <xf numFmtId="0" fontId="0" fillId="0" borderId="20" xfId="0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 wrapText="1"/>
    </xf>
    <xf numFmtId="4" fontId="0" fillId="0" borderId="10" xfId="0" applyNumberFormat="1" applyBorder="1"/>
    <xf numFmtId="4" fontId="30" fillId="24" borderId="11" xfId="0" applyNumberFormat="1" applyFont="1" applyFill="1" applyBorder="1"/>
    <xf numFmtId="170" fontId="33" fillId="0" borderId="10" xfId="0" applyNumberFormat="1" applyFont="1" applyBorder="1"/>
    <xf numFmtId="4" fontId="33" fillId="0" borderId="0" xfId="0" applyNumberFormat="1" applyFont="1" applyFill="1" applyBorder="1"/>
    <xf numFmtId="170" fontId="33" fillId="0" borderId="0" xfId="0" applyNumberFormat="1" applyFont="1" applyFill="1" applyBorder="1" applyAlignment="1">
      <alignment wrapText="1"/>
    </xf>
    <xf numFmtId="170" fontId="33" fillId="0" borderId="0" xfId="0" applyNumberFormat="1" applyFont="1" applyFill="1" applyBorder="1" applyAlignment="1">
      <alignment horizontal="center" wrapText="1"/>
    </xf>
    <xf numFmtId="170" fontId="33" fillId="0" borderId="0" xfId="0" applyNumberFormat="1" applyFont="1" applyBorder="1"/>
    <xf numFmtId="0" fontId="33" fillId="0" borderId="0" xfId="0" applyFont="1" applyFill="1" applyBorder="1"/>
    <xf numFmtId="10" fontId="33" fillId="0" borderId="0" xfId="98" applyNumberFormat="1" applyFont="1" applyBorder="1"/>
    <xf numFmtId="170" fontId="33" fillId="0" borderId="10" xfId="0" applyNumberFormat="1" applyFont="1" applyBorder="1" applyAlignment="1">
      <alignment horizontal="center" wrapText="1"/>
    </xf>
    <xf numFmtId="170" fontId="33" fillId="0" borderId="0" xfId="0" applyNumberFormat="1" applyFont="1" applyFill="1" applyBorder="1"/>
    <xf numFmtId="0" fontId="33" fillId="0" borderId="14" xfId="0" applyFont="1" applyFill="1" applyBorder="1"/>
    <xf numFmtId="170" fontId="33" fillId="0" borderId="25" xfId="0" applyNumberFormat="1" applyFont="1" applyFill="1" applyBorder="1" applyAlignment="1">
      <alignment horizontal="center" wrapText="1"/>
    </xf>
    <xf numFmtId="170" fontId="33" fillId="0" borderId="26" xfId="0" applyNumberFormat="1" applyFont="1" applyFill="1" applyBorder="1" applyAlignment="1">
      <alignment horizontal="center" wrapText="1"/>
    </xf>
    <xf numFmtId="0" fontId="33" fillId="0" borderId="20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170" fontId="33" fillId="0" borderId="27" xfId="0" applyNumberFormat="1" applyFont="1" applyFill="1" applyBorder="1" applyAlignment="1">
      <alignment wrapText="1"/>
    </xf>
    <xf numFmtId="0" fontId="33" fillId="0" borderId="21" xfId="0" applyFont="1" applyFill="1" applyBorder="1"/>
    <xf numFmtId="170" fontId="33" fillId="0" borderId="10" xfId="0" applyNumberFormat="1" applyFont="1" applyFill="1" applyBorder="1" applyAlignment="1">
      <alignment horizontal="center" wrapText="1"/>
    </xf>
    <xf numFmtId="0" fontId="0" fillId="0" borderId="14" xfId="0" applyBorder="1"/>
    <xf numFmtId="4" fontId="0" fillId="0" borderId="20" xfId="0" applyNumberFormat="1" applyBorder="1" applyAlignment="1">
      <alignment horizontal="right"/>
    </xf>
    <xf numFmtId="0" fontId="0" fillId="0" borderId="14" xfId="0" applyFill="1" applyBorder="1" applyAlignment="1">
      <alignment wrapText="1"/>
    </xf>
    <xf numFmtId="4" fontId="0" fillId="0" borderId="20" xfId="0" applyNumberFormat="1" applyBorder="1" applyAlignment="1">
      <alignment horizontal="right" wrapText="1"/>
    </xf>
    <xf numFmtId="4" fontId="0" fillId="0" borderId="20" xfId="0" applyNumberFormat="1" applyBorder="1"/>
    <xf numFmtId="4" fontId="0" fillId="0" borderId="20" xfId="0" applyNumberFormat="1" applyFill="1" applyBorder="1"/>
    <xf numFmtId="0" fontId="30" fillId="24" borderId="14" xfId="0" applyFont="1" applyFill="1" applyBorder="1"/>
    <xf numFmtId="170" fontId="0" fillId="0" borderId="14" xfId="0" applyNumberFormat="1" applyBorder="1"/>
    <xf numFmtId="170" fontId="0" fillId="0" borderId="21" xfId="0" applyNumberFormat="1" applyBorder="1"/>
    <xf numFmtId="4" fontId="0" fillId="0" borderId="22" xfId="0" applyNumberFormat="1" applyFill="1" applyBorder="1"/>
    <xf numFmtId="4" fontId="0" fillId="0" borderId="23" xfId="0" applyNumberFormat="1" applyFill="1" applyBorder="1"/>
    <xf numFmtId="170" fontId="33" fillId="0" borderId="28" xfId="0" applyNumberFormat="1" applyFont="1" applyBorder="1"/>
    <xf numFmtId="170" fontId="33" fillId="0" borderId="24" xfId="0" applyNumberFormat="1" applyFont="1" applyBorder="1"/>
    <xf numFmtId="170" fontId="33" fillId="0" borderId="29" xfId="0" applyNumberFormat="1" applyFont="1" applyBorder="1"/>
    <xf numFmtId="0" fontId="32" fillId="0" borderId="0" xfId="0" applyFont="1" applyBorder="1" applyAlignment="1"/>
    <xf numFmtId="0" fontId="32" fillId="0" borderId="0" xfId="0" applyFont="1" applyBorder="1" applyAlignment="1">
      <alignment horizontal="right"/>
    </xf>
    <xf numFmtId="170" fontId="0" fillId="0" borderId="27" xfId="0" applyNumberFormat="1" applyBorder="1"/>
    <xf numFmtId="170" fontId="33" fillId="0" borderId="30" xfId="0" applyNumberFormat="1" applyFont="1" applyBorder="1" applyAlignment="1">
      <alignment horizontal="center"/>
    </xf>
    <xf numFmtId="170" fontId="0" fillId="0" borderId="30" xfId="0" applyNumberFormat="1" applyBorder="1" applyAlignment="1">
      <alignment horizontal="center" wrapText="1"/>
    </xf>
    <xf numFmtId="170" fontId="0" fillId="0" borderId="30" xfId="0" applyNumberFormat="1" applyBorder="1" applyAlignment="1">
      <alignment horizontal="center"/>
    </xf>
    <xf numFmtId="170" fontId="0" fillId="0" borderId="26" xfId="0" applyNumberFormat="1" applyBorder="1" applyAlignment="1">
      <alignment horizontal="center"/>
    </xf>
    <xf numFmtId="0" fontId="30" fillId="24" borderId="21" xfId="0" applyFont="1" applyFill="1" applyBorder="1"/>
    <xf numFmtId="4" fontId="30" fillId="24" borderId="12" xfId="0" applyNumberFormat="1" applyFont="1" applyFill="1" applyBorder="1"/>
    <xf numFmtId="4" fontId="0" fillId="0" borderId="22" xfId="0" applyNumberFormat="1" applyBorder="1"/>
    <xf numFmtId="4" fontId="0" fillId="0" borderId="23" xfId="0" applyNumberFormat="1" applyBorder="1"/>
    <xf numFmtId="10" fontId="30" fillId="24" borderId="0" xfId="0" applyNumberFormat="1" applyFont="1" applyFill="1" applyBorder="1"/>
    <xf numFmtId="9" fontId="29" fillId="0" borderId="0" xfId="98" applyFont="1" applyFill="1" applyBorder="1"/>
    <xf numFmtId="170" fontId="0" fillId="0" borderId="27" xfId="0" applyNumberFormat="1" applyBorder="1" applyAlignment="1">
      <alignment horizontal="center" wrapText="1"/>
    </xf>
    <xf numFmtId="4" fontId="0" fillId="0" borderId="30" xfId="0" applyNumberFormat="1" applyFill="1" applyBorder="1" applyAlignment="1">
      <alignment horizontal="center" wrapText="1"/>
    </xf>
    <xf numFmtId="4" fontId="34" fillId="0" borderId="30" xfId="0" applyNumberFormat="1" applyFont="1" applyFill="1" applyBorder="1" applyAlignment="1">
      <alignment horizontal="center" wrapText="1"/>
    </xf>
    <xf numFmtId="4" fontId="0" fillId="0" borderId="26" xfId="0" applyNumberFormat="1" applyFill="1" applyBorder="1" applyAlignment="1">
      <alignment horizontal="center" wrapText="1"/>
    </xf>
    <xf numFmtId="4" fontId="0" fillId="0" borderId="12" xfId="0" applyNumberFormat="1" applyFill="1" applyBorder="1"/>
    <xf numFmtId="0" fontId="0" fillId="24" borderId="31" xfId="0" applyFont="1" applyFill="1" applyBorder="1"/>
    <xf numFmtId="0" fontId="31" fillId="24" borderId="32" xfId="0" applyFont="1" applyFill="1" applyBorder="1"/>
    <xf numFmtId="4" fontId="0" fillId="0" borderId="10" xfId="0" applyNumberFormat="1" applyFont="1" applyBorder="1"/>
    <xf numFmtId="4" fontId="0" fillId="0" borderId="20" xfId="0" applyNumberFormat="1" applyFont="1" applyBorder="1"/>
    <xf numFmtId="4" fontId="0" fillId="0" borderId="22" xfId="0" applyNumberFormat="1" applyFont="1" applyBorder="1"/>
    <xf numFmtId="4" fontId="33" fillId="0" borderId="10" xfId="0" applyNumberFormat="1" applyFont="1" applyBorder="1"/>
    <xf numFmtId="4" fontId="33" fillId="0" borderId="10" xfId="0" applyNumberFormat="1" applyFont="1" applyFill="1" applyBorder="1"/>
    <xf numFmtId="0" fontId="33" fillId="0" borderId="1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9" fontId="33" fillId="0" borderId="20" xfId="98" applyNumberFormat="1" applyFont="1" applyFill="1" applyBorder="1" applyAlignment="1">
      <alignment horizontal="center"/>
    </xf>
    <xf numFmtId="9" fontId="33" fillId="0" borderId="23" xfId="98" applyNumberFormat="1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22" xfId="0" applyNumberFormat="1" applyFill="1" applyBorder="1" applyAlignment="1">
      <alignment horizontal="center"/>
    </xf>
    <xf numFmtId="4" fontId="33" fillId="0" borderId="10" xfId="0" applyNumberFormat="1" applyFont="1" applyFill="1" applyBorder="1" applyAlignment="1">
      <alignment horizontal="center"/>
    </xf>
    <xf numFmtId="4" fontId="33" fillId="0" borderId="22" xfId="0" applyNumberFormat="1" applyFont="1" applyFill="1" applyBorder="1" applyAlignment="1">
      <alignment horizontal="center"/>
    </xf>
    <xf numFmtId="10" fontId="33" fillId="0" borderId="10" xfId="98" applyNumberFormat="1" applyFont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10" fontId="0" fillId="24" borderId="10" xfId="0" applyNumberFormat="1" applyFont="1" applyFill="1" applyBorder="1" applyAlignment="1">
      <alignment horizontal="center"/>
    </xf>
    <xf numFmtId="10" fontId="0" fillId="24" borderId="22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35" fillId="0" borderId="0" xfId="0" applyFont="1"/>
    <xf numFmtId="0" fontId="30" fillId="25" borderId="14" xfId="0" applyFont="1" applyFill="1" applyBorder="1"/>
    <xf numFmtId="4" fontId="33" fillId="25" borderId="10" xfId="0" applyNumberFormat="1" applyFont="1" applyFill="1" applyBorder="1" applyAlignment="1">
      <alignment horizontal="right"/>
    </xf>
    <xf numFmtId="170" fontId="0" fillId="25" borderId="14" xfId="0" applyNumberFormat="1" applyFill="1" applyBorder="1"/>
    <xf numFmtId="170" fontId="0" fillId="25" borderId="21" xfId="0" applyNumberFormat="1" applyFill="1" applyBorder="1"/>
    <xf numFmtId="4" fontId="0" fillId="25" borderId="20" xfId="0" applyNumberFormat="1" applyFont="1" applyFill="1" applyBorder="1"/>
    <xf numFmtId="4" fontId="0" fillId="25" borderId="23" xfId="0" applyNumberFormat="1" applyFont="1" applyFill="1" applyBorder="1"/>
    <xf numFmtId="170" fontId="33" fillId="25" borderId="10" xfId="0" applyNumberFormat="1" applyFont="1" applyFill="1" applyBorder="1"/>
    <xf numFmtId="0" fontId="36" fillId="0" borderId="0" xfId="84" applyFont="1"/>
    <xf numFmtId="0" fontId="36" fillId="0" borderId="0" xfId="84" applyFont="1" applyAlignment="1">
      <alignment horizontal="center" wrapText="1" shrinkToFit="1"/>
    </xf>
    <xf numFmtId="0" fontId="33" fillId="0" borderId="0" xfId="84" applyFont="1" applyFill="1" applyBorder="1" applyAlignment="1">
      <alignment vertical="center"/>
    </xf>
    <xf numFmtId="0" fontId="27" fillId="0" borderId="0" xfId="84" applyFont="1" applyBorder="1" applyAlignment="1">
      <alignment horizontal="center"/>
    </xf>
    <xf numFmtId="0" fontId="33" fillId="24" borderId="10" xfId="84" applyFont="1" applyFill="1" applyBorder="1" applyAlignment="1">
      <alignment horizontal="left" vertical="center" wrapText="1"/>
    </xf>
    <xf numFmtId="0" fontId="33" fillId="26" borderId="10" xfId="84" applyFont="1" applyFill="1" applyBorder="1" applyAlignment="1">
      <alignment horizontal="center" vertical="center" wrapText="1"/>
    </xf>
    <xf numFmtId="0" fontId="33" fillId="0" borderId="0" xfId="84" applyFont="1" applyAlignment="1">
      <alignment vertical="center"/>
    </xf>
    <xf numFmtId="0" fontId="33" fillId="0" borderId="0" xfId="84" applyFont="1" applyAlignment="1">
      <alignment horizontal="center" vertical="center"/>
    </xf>
    <xf numFmtId="0" fontId="37" fillId="26" borderId="11" xfId="84" applyFont="1" applyFill="1" applyBorder="1" applyAlignment="1">
      <alignment vertical="center"/>
    </xf>
    <xf numFmtId="0" fontId="37" fillId="26" borderId="34" xfId="84" applyFont="1" applyFill="1" applyBorder="1" applyAlignment="1">
      <alignment vertical="center"/>
    </xf>
    <xf numFmtId="0" fontId="37" fillId="26" borderId="35" xfId="84" applyFont="1" applyFill="1" applyBorder="1" applyAlignment="1">
      <alignment vertical="center"/>
    </xf>
    <xf numFmtId="0" fontId="36" fillId="24" borderId="0" xfId="84" applyFont="1" applyFill="1"/>
    <xf numFmtId="0" fontId="33" fillId="0" borderId="0" xfId="84" applyFont="1" applyBorder="1" applyAlignment="1">
      <alignment vertical="center"/>
    </xf>
    <xf numFmtId="0" fontId="33" fillId="0" borderId="0" xfId="84" applyFont="1" applyBorder="1" applyAlignment="1">
      <alignment horizontal="left" vertical="center"/>
    </xf>
    <xf numFmtId="0" fontId="33" fillId="0" borderId="0" xfId="84" applyFont="1" applyBorder="1" applyAlignment="1">
      <alignment horizontal="center" vertical="center"/>
    </xf>
    <xf numFmtId="0" fontId="38" fillId="0" borderId="0" xfId="84" applyFont="1" applyAlignment="1">
      <alignment vertical="center"/>
    </xf>
    <xf numFmtId="0" fontId="36" fillId="0" borderId="0" xfId="84" applyFont="1" applyAlignment="1">
      <alignment vertical="center"/>
    </xf>
    <xf numFmtId="0" fontId="36" fillId="0" borderId="0" xfId="84" applyFont="1" applyAlignment="1">
      <alignment horizontal="center" vertical="center"/>
    </xf>
    <xf numFmtId="0" fontId="36" fillId="0" borderId="0" xfId="84" applyFont="1" applyAlignment="1">
      <alignment horizontal="left"/>
    </xf>
    <xf numFmtId="0" fontId="37" fillId="27" borderId="18" xfId="84" applyFont="1" applyFill="1" applyBorder="1" applyAlignment="1">
      <alignment vertical="center"/>
    </xf>
    <xf numFmtId="0" fontId="33" fillId="0" borderId="10" xfId="84" applyFont="1" applyBorder="1" applyAlignment="1">
      <alignment horizontal="left" vertical="center"/>
    </xf>
    <xf numFmtId="0" fontId="33" fillId="24" borderId="10" xfId="84" applyFont="1" applyFill="1" applyBorder="1" applyAlignment="1">
      <alignment horizontal="left" vertical="center"/>
    </xf>
    <xf numFmtId="0" fontId="33" fillId="26" borderId="10" xfId="84" applyFont="1" applyFill="1" applyBorder="1" applyAlignment="1">
      <alignment horizontal="left" vertical="center"/>
    </xf>
    <xf numFmtId="0" fontId="37" fillId="26" borderId="10" xfId="84" applyFont="1" applyFill="1" applyBorder="1" applyAlignment="1">
      <alignment horizontal="left" vertical="center"/>
    </xf>
    <xf numFmtId="0" fontId="0" fillId="0" borderId="28" xfId="0" applyBorder="1"/>
    <xf numFmtId="4" fontId="0" fillId="0" borderId="24" xfId="0" applyNumberFormat="1" applyFill="1" applyBorder="1"/>
    <xf numFmtId="4" fontId="0" fillId="0" borderId="24" xfId="0" applyNumberFormat="1" applyBorder="1"/>
    <xf numFmtId="4" fontId="0" fillId="25" borderId="24" xfId="0" applyNumberFormat="1" applyFill="1" applyBorder="1"/>
    <xf numFmtId="4" fontId="0" fillId="0" borderId="29" xfId="0" applyNumberFormat="1" applyBorder="1"/>
    <xf numFmtId="4" fontId="39" fillId="0" borderId="36" xfId="0" applyNumberFormat="1" applyFont="1" applyBorder="1"/>
    <xf numFmtId="0" fontId="0" fillId="0" borderId="37" xfId="0" applyBorder="1"/>
    <xf numFmtId="4" fontId="0" fillId="0" borderId="38" xfId="0" applyNumberFormat="1" applyBorder="1"/>
    <xf numFmtId="4" fontId="39" fillId="0" borderId="39" xfId="0" applyNumberFormat="1" applyFont="1" applyBorder="1"/>
    <xf numFmtId="0" fontId="0" fillId="0" borderId="18" xfId="0" applyBorder="1"/>
    <xf numFmtId="4" fontId="0" fillId="0" borderId="40" xfId="0" applyNumberFormat="1" applyBorder="1"/>
    <xf numFmtId="4" fontId="39" fillId="0" borderId="41" xfId="0" applyNumberFormat="1" applyFont="1" applyBorder="1"/>
    <xf numFmtId="0" fontId="30" fillId="25" borderId="10" xfId="0" applyFont="1" applyFill="1" applyBorder="1"/>
    <xf numFmtId="4" fontId="30" fillId="25" borderId="10" xfId="0" applyNumberFormat="1" applyFont="1" applyFill="1" applyBorder="1"/>
    <xf numFmtId="0" fontId="37" fillId="26" borderId="10" xfId="84" applyFont="1" applyFill="1" applyBorder="1" applyAlignment="1">
      <alignment horizontal="left" vertical="center"/>
    </xf>
    <xf numFmtId="0" fontId="33" fillId="0" borderId="10" xfId="84" applyFont="1" applyBorder="1" applyAlignment="1">
      <alignment horizontal="left" vertical="center"/>
    </xf>
    <xf numFmtId="0" fontId="0" fillId="26" borderId="10" xfId="0" applyFill="1" applyBorder="1" applyAlignment="1">
      <alignment horizontal="left"/>
    </xf>
    <xf numFmtId="0" fontId="33" fillId="0" borderId="11" xfId="84" applyFont="1" applyBorder="1" applyAlignment="1">
      <alignment horizontal="left" vertical="center"/>
    </xf>
    <xf numFmtId="0" fontId="33" fillId="0" borderId="35" xfId="84" applyFont="1" applyBorder="1" applyAlignment="1">
      <alignment horizontal="left" vertical="center"/>
    </xf>
    <xf numFmtId="0" fontId="33" fillId="0" borderId="34" xfId="84" applyFont="1" applyBorder="1" applyAlignment="1">
      <alignment horizontal="left" vertical="center"/>
    </xf>
    <xf numFmtId="0" fontId="33" fillId="26" borderId="10" xfId="84" applyFont="1" applyFill="1" applyBorder="1" applyAlignment="1">
      <alignment horizontal="left" vertical="center"/>
    </xf>
    <xf numFmtId="0" fontId="37" fillId="26" borderId="11" xfId="84" applyFont="1" applyFill="1" applyBorder="1" applyAlignment="1">
      <alignment horizontal="left" vertical="center"/>
    </xf>
    <xf numFmtId="0" fontId="37" fillId="26" borderId="34" xfId="84" applyFont="1" applyFill="1" applyBorder="1" applyAlignment="1">
      <alignment horizontal="left" vertical="center"/>
    </xf>
    <xf numFmtId="0" fontId="37" fillId="26" borderId="35" xfId="84" applyFont="1" applyFill="1" applyBorder="1" applyAlignment="1">
      <alignment horizontal="left" vertical="center"/>
    </xf>
    <xf numFmtId="0" fontId="37" fillId="0" borderId="11" xfId="84" applyFont="1" applyFill="1" applyBorder="1" applyAlignment="1">
      <alignment horizontal="left"/>
    </xf>
    <xf numFmtId="0" fontId="37" fillId="0" borderId="34" xfId="84" applyFont="1" applyFill="1" applyBorder="1" applyAlignment="1">
      <alignment horizontal="left"/>
    </xf>
    <xf numFmtId="0" fontId="37" fillId="0" borderId="35" xfId="84" applyFont="1" applyFill="1" applyBorder="1" applyAlignment="1">
      <alignment horizontal="left"/>
    </xf>
    <xf numFmtId="0" fontId="30" fillId="24" borderId="11" xfId="84" applyFont="1" applyFill="1" applyBorder="1" applyAlignment="1">
      <alignment horizontal="left"/>
    </xf>
    <xf numFmtId="0" fontId="30" fillId="24" borderId="34" xfId="84" applyFont="1" applyFill="1" applyBorder="1" applyAlignment="1">
      <alignment horizontal="left"/>
    </xf>
    <xf numFmtId="0" fontId="30" fillId="24" borderId="35" xfId="84" applyFont="1" applyFill="1" applyBorder="1" applyAlignment="1">
      <alignment horizontal="left"/>
    </xf>
    <xf numFmtId="0" fontId="30" fillId="24" borderId="16" xfId="84" applyFont="1" applyFill="1" applyBorder="1" applyAlignment="1">
      <alignment horizontal="left"/>
    </xf>
    <xf numFmtId="0" fontId="30" fillId="24" borderId="46" xfId="84" applyFont="1" applyFill="1" applyBorder="1" applyAlignment="1">
      <alignment horizontal="left"/>
    </xf>
    <xf numFmtId="0" fontId="30" fillId="24" borderId="47" xfId="84" applyFont="1" applyFill="1" applyBorder="1" applyAlignment="1">
      <alignment horizontal="left"/>
    </xf>
    <xf numFmtId="0" fontId="30" fillId="24" borderId="44" xfId="84" applyFont="1" applyFill="1" applyBorder="1" applyAlignment="1">
      <alignment horizontal="left"/>
    </xf>
    <xf numFmtId="0" fontId="30" fillId="24" borderId="42" xfId="84" applyFont="1" applyFill="1" applyBorder="1" applyAlignment="1">
      <alignment horizontal="left"/>
    </xf>
    <xf numFmtId="0" fontId="30" fillId="24" borderId="45" xfId="84" applyFont="1" applyFill="1" applyBorder="1" applyAlignment="1">
      <alignment horizontal="left"/>
    </xf>
    <xf numFmtId="0" fontId="33" fillId="24" borderId="10" xfId="84" applyFont="1" applyFill="1" applyBorder="1" applyAlignment="1">
      <alignment horizontal="left" vertical="center" wrapText="1"/>
    </xf>
    <xf numFmtId="0" fontId="33" fillId="24" borderId="11" xfId="84" applyFont="1" applyFill="1" applyBorder="1" applyAlignment="1">
      <alignment horizontal="center" vertical="center" wrapText="1"/>
    </xf>
    <xf numFmtId="0" fontId="33" fillId="24" borderId="35" xfId="84" applyFont="1" applyFill="1" applyBorder="1" applyAlignment="1">
      <alignment horizontal="center" vertical="center" wrapText="1"/>
    </xf>
    <xf numFmtId="0" fontId="33" fillId="26" borderId="10" xfId="84" applyFont="1" applyFill="1" applyBorder="1" applyAlignment="1">
      <alignment horizontal="center" vertical="center" wrapText="1"/>
    </xf>
    <xf numFmtId="0" fontId="33" fillId="26" borderId="11" xfId="84" applyFont="1" applyFill="1" applyBorder="1" applyAlignment="1">
      <alignment horizontal="center" vertical="center" wrapText="1"/>
    </xf>
    <xf numFmtId="0" fontId="33" fillId="26" borderId="35" xfId="84" applyFont="1" applyFill="1" applyBorder="1" applyAlignment="1">
      <alignment horizontal="center" vertical="center" wrapText="1"/>
    </xf>
    <xf numFmtId="0" fontId="33" fillId="24" borderId="11" xfId="84" applyFont="1" applyFill="1" applyBorder="1" applyAlignment="1">
      <alignment horizontal="left" vertical="center" wrapText="1"/>
    </xf>
    <xf numFmtId="0" fontId="33" fillId="24" borderId="34" xfId="84" applyFont="1" applyFill="1" applyBorder="1" applyAlignment="1">
      <alignment horizontal="left" vertical="center" wrapText="1"/>
    </xf>
    <xf numFmtId="0" fontId="33" fillId="24" borderId="35" xfId="84" applyFont="1" applyFill="1" applyBorder="1" applyAlignment="1">
      <alignment horizontal="left" vertical="center" wrapText="1"/>
    </xf>
    <xf numFmtId="0" fontId="37" fillId="27" borderId="18" xfId="84" applyFont="1" applyFill="1" applyBorder="1" applyAlignment="1">
      <alignment vertical="center" wrapText="1"/>
    </xf>
    <xf numFmtId="0" fontId="37" fillId="27" borderId="44" xfId="84" applyFont="1" applyFill="1" applyBorder="1" applyAlignment="1">
      <alignment vertical="center" wrapText="1"/>
    </xf>
    <xf numFmtId="0" fontId="37" fillId="27" borderId="45" xfId="84" applyFont="1" applyFill="1" applyBorder="1" applyAlignment="1">
      <alignment vertical="center" wrapText="1"/>
    </xf>
    <xf numFmtId="0" fontId="40" fillId="0" borderId="11" xfId="84" applyFont="1" applyBorder="1" applyAlignment="1">
      <alignment horizontal="center" vertical="center" wrapText="1"/>
    </xf>
    <xf numFmtId="0" fontId="40" fillId="0" borderId="34" xfId="84" applyFont="1" applyBorder="1" applyAlignment="1">
      <alignment horizontal="center" vertical="center" wrapText="1"/>
    </xf>
    <xf numFmtId="0" fontId="40" fillId="0" borderId="35" xfId="84" applyFont="1" applyBorder="1" applyAlignment="1">
      <alignment horizontal="center" vertical="center" wrapText="1"/>
    </xf>
    <xf numFmtId="0" fontId="33" fillId="0" borderId="42" xfId="84" applyFont="1" applyBorder="1" applyAlignment="1">
      <alignment horizontal="right" vertical="center" wrapText="1"/>
    </xf>
    <xf numFmtId="0" fontId="37" fillId="26" borderId="10" xfId="84" applyFont="1" applyFill="1" applyBorder="1" applyAlignment="1">
      <alignment horizontal="left" wrapText="1"/>
    </xf>
    <xf numFmtId="0" fontId="41" fillId="0" borderId="43" xfId="84" applyFont="1" applyBorder="1" applyAlignment="1">
      <alignment horizontal="left" vertical="center"/>
    </xf>
    <xf numFmtId="0" fontId="41" fillId="0" borderId="0" xfId="84" applyFont="1" applyBorder="1" applyAlignment="1">
      <alignment horizontal="left" vertical="center"/>
    </xf>
    <xf numFmtId="0" fontId="37" fillId="0" borderId="0" xfId="84" applyFont="1" applyAlignment="1">
      <alignment horizontal="center" vertical="center" wrapText="1" shrinkToFit="1"/>
    </xf>
    <xf numFmtId="0" fontId="33" fillId="0" borderId="0" xfId="84" applyFont="1" applyAlignment="1">
      <alignment horizontal="center" vertical="center" wrapText="1" shrinkToFit="1"/>
    </xf>
    <xf numFmtId="0" fontId="37" fillId="0" borderId="0" xfId="84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8" xfId="0" applyBorder="1" applyAlignment="1">
      <alignment horizontal="left"/>
    </xf>
    <xf numFmtId="0" fontId="30" fillId="0" borderId="15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0" fillId="0" borderId="55" xfId="0" applyBorder="1" applyAlignment="1">
      <alignment horizontal="center"/>
    </xf>
    <xf numFmtId="0" fontId="30" fillId="0" borderId="36" xfId="0" applyFont="1" applyBorder="1" applyAlignment="1">
      <alignment horizontal="left"/>
    </xf>
    <xf numFmtId="0" fontId="30" fillId="0" borderId="3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4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36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33" fillId="0" borderId="10" xfId="0" applyNumberFormat="1" applyFont="1" applyBorder="1" applyAlignment="1">
      <alignment horizontal="right" vertical="center"/>
    </xf>
    <xf numFmtId="4" fontId="33" fillId="25" borderId="10" xfId="0" applyNumberFormat="1" applyFont="1" applyFill="1" applyBorder="1" applyAlignment="1">
      <alignment horizontal="right" vertical="center"/>
    </xf>
    <xf numFmtId="170" fontId="0" fillId="0" borderId="0" xfId="0" applyNumberFormat="1" applyFill="1" applyBorder="1" applyAlignment="1">
      <alignment horizontal="center" wrapText="1"/>
    </xf>
    <xf numFmtId="4" fontId="0" fillId="0" borderId="16" xfId="0" applyNumberFormat="1" applyFill="1" applyBorder="1" applyAlignment="1">
      <alignment horizontal="right" vertical="center"/>
    </xf>
    <xf numFmtId="4" fontId="0" fillId="0" borderId="56" xfId="0" applyNumberFormat="1" applyFill="1" applyBorder="1" applyAlignment="1">
      <alignment horizontal="right" vertical="center"/>
    </xf>
    <xf numFmtId="4" fontId="0" fillId="0" borderId="44" xfId="0" applyNumberFormat="1" applyFill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170" fontId="33" fillId="0" borderId="33" xfId="0" applyNumberFormat="1" applyFont="1" applyFill="1" applyBorder="1" applyAlignment="1">
      <alignment horizontal="center" wrapText="1"/>
    </xf>
    <xf numFmtId="170" fontId="33" fillId="0" borderId="37" xfId="0" applyNumberFormat="1" applyFont="1" applyFill="1" applyBorder="1" applyAlignment="1">
      <alignment horizontal="center" wrapText="1"/>
    </xf>
    <xf numFmtId="0" fontId="30" fillId="28" borderId="11" xfId="0" applyFont="1" applyFill="1" applyBorder="1" applyAlignment="1">
      <alignment horizontal="center"/>
    </xf>
    <xf numFmtId="0" fontId="30" fillId="28" borderId="35" xfId="0" applyFont="1" applyFill="1" applyBorder="1" applyAlignment="1">
      <alignment horizontal="center"/>
    </xf>
  </cellXfs>
  <cellStyles count="125">
    <cellStyle name="20 % – Zvýraznění1 2 2" xfId="1"/>
    <cellStyle name="20 % – Zvýraznění1 2 2 2" xfId="2"/>
    <cellStyle name="20 % – Zvýraznění1 2 3" xfId="3"/>
    <cellStyle name="20 % – Zvýraznění1 2 3 2" xfId="4"/>
    <cellStyle name="20 % – Zvýraznění2 2 2" xfId="5"/>
    <cellStyle name="20 % – Zvýraznění2 2 2 2" xfId="6"/>
    <cellStyle name="20 % – Zvýraznění2 2 3" xfId="7"/>
    <cellStyle name="20 % – Zvýraznění2 2 3 2" xfId="8"/>
    <cellStyle name="20 % – Zvýraznění3 2 2" xfId="9"/>
    <cellStyle name="20 % – Zvýraznění3 2 2 2" xfId="10"/>
    <cellStyle name="20 % – Zvýraznění3 2 3" xfId="11"/>
    <cellStyle name="20 % – Zvýraznění3 2 3 2" xfId="12"/>
    <cellStyle name="20 % – Zvýraznění4 2 2" xfId="13"/>
    <cellStyle name="20 % – Zvýraznění4 2 2 2" xfId="14"/>
    <cellStyle name="20 % – Zvýraznění4 2 3" xfId="15"/>
    <cellStyle name="20 % – Zvýraznění4 2 3 2" xfId="16"/>
    <cellStyle name="20 % – Zvýraznění5 2 2" xfId="17"/>
    <cellStyle name="20 % – Zvýraznění5 2 2 2" xfId="18"/>
    <cellStyle name="20 % – Zvýraznění5 2 3" xfId="19"/>
    <cellStyle name="20 % – Zvýraznění5 2 3 2" xfId="20"/>
    <cellStyle name="20 % – Zvýraznění6 2 2" xfId="21"/>
    <cellStyle name="20 % – Zvýraznění6 2 2 2" xfId="22"/>
    <cellStyle name="20 % – Zvýraznění6 2 3" xfId="23"/>
    <cellStyle name="20 % – Zvýraznění6 2 3 2" xfId="24"/>
    <cellStyle name="40 % – Zvýraznění1 2 2" xfId="25"/>
    <cellStyle name="40 % – Zvýraznění1 2 2 2" xfId="26"/>
    <cellStyle name="40 % – Zvýraznění1 2 3" xfId="27"/>
    <cellStyle name="40 % – Zvýraznění1 2 3 2" xfId="28"/>
    <cellStyle name="40 % – Zvýraznění2 2 2" xfId="29"/>
    <cellStyle name="40 % – Zvýraznění2 2 2 2" xfId="30"/>
    <cellStyle name="40 % – Zvýraznění2 2 3" xfId="31"/>
    <cellStyle name="40 % – Zvýraznění2 2 3 2" xfId="32"/>
    <cellStyle name="40 % – Zvýraznění3 2 2" xfId="33"/>
    <cellStyle name="40 % – Zvýraznění3 2 2 2" xfId="34"/>
    <cellStyle name="40 % – Zvýraznění3 2 3" xfId="35"/>
    <cellStyle name="40 % – Zvýraznění3 2 3 2" xfId="36"/>
    <cellStyle name="40 % – Zvýraznění4 2 2" xfId="37"/>
    <cellStyle name="40 % – Zvýraznění4 2 2 2" xfId="38"/>
    <cellStyle name="40 % – Zvýraznění4 2 3" xfId="39"/>
    <cellStyle name="40 % – Zvýraznění4 2 3 2" xfId="40"/>
    <cellStyle name="40 % – Zvýraznění5 2 2" xfId="41"/>
    <cellStyle name="40 % – Zvýraznění5 2 2 2" xfId="42"/>
    <cellStyle name="40 % – Zvýraznění5 2 3" xfId="43"/>
    <cellStyle name="40 % – Zvýraznění5 2 3 2" xfId="44"/>
    <cellStyle name="40 % – Zvýraznění6 2 2" xfId="45"/>
    <cellStyle name="40 % – Zvýraznění6 2 2 2" xfId="46"/>
    <cellStyle name="40 % – Zvýraznění6 2 3" xfId="47"/>
    <cellStyle name="40 % – Zvýraznění6 2 3 2" xfId="48"/>
    <cellStyle name="60 % – Zvýraznění1 2 2" xfId="49"/>
    <cellStyle name="60 % – Zvýraznění1 2 3" xfId="50"/>
    <cellStyle name="60 % – Zvýraznění2 2 2" xfId="51"/>
    <cellStyle name="60 % – Zvýraznění2 2 3" xfId="52"/>
    <cellStyle name="60 % – Zvýraznění3 2 2" xfId="53"/>
    <cellStyle name="60 % – Zvýraznění3 2 3" xfId="54"/>
    <cellStyle name="60 % – Zvýraznění4 2 2" xfId="55"/>
    <cellStyle name="60 % – Zvýraznění4 2 3" xfId="56"/>
    <cellStyle name="60 % – Zvýraznění5 2 2" xfId="57"/>
    <cellStyle name="60 % – Zvýraznění5 2 3" xfId="58"/>
    <cellStyle name="60 % – Zvýraznění6 2 2" xfId="59"/>
    <cellStyle name="60 % – Zvýraznění6 2 3" xfId="60"/>
    <cellStyle name="Celkem 2 2" xfId="61"/>
    <cellStyle name="Celkem 2 3" xfId="62"/>
    <cellStyle name="Čárka 2" xfId="63"/>
    <cellStyle name="Čárka 3" xfId="64"/>
    <cellStyle name="Excel Built-in Normal" xfId="65"/>
    <cellStyle name="Chybně 2 2" xfId="66"/>
    <cellStyle name="Chybně 2 3" xfId="67"/>
    <cellStyle name="Kontrolní buňka 2 2" xfId="68"/>
    <cellStyle name="Kontrolní buňka 2 3" xfId="69"/>
    <cellStyle name="Měna 2" xfId="70"/>
    <cellStyle name="Měna 3" xfId="71"/>
    <cellStyle name="Nadpis 1 2 2" xfId="72"/>
    <cellStyle name="Nadpis 1 2 3" xfId="73"/>
    <cellStyle name="Nadpis 2 2 2" xfId="74"/>
    <cellStyle name="Nadpis 2 2 3" xfId="75"/>
    <cellStyle name="Nadpis 3 2 2" xfId="76"/>
    <cellStyle name="Nadpis 3 2 3" xfId="77"/>
    <cellStyle name="Nadpis 4 2 2" xfId="78"/>
    <cellStyle name="Nadpis 4 2 3" xfId="79"/>
    <cellStyle name="Název 2 2" xfId="80"/>
    <cellStyle name="Název 2 3" xfId="81"/>
    <cellStyle name="Neutrální 2 2" xfId="82"/>
    <cellStyle name="Neutrální 2 3" xfId="83"/>
    <cellStyle name="normální" xfId="0" builtinId="0"/>
    <cellStyle name="normální 2" xfId="84"/>
    <cellStyle name="normální 2 12" xfId="85"/>
    <cellStyle name="normální 2 12 2" xfId="86"/>
    <cellStyle name="normální 2 12 2 2" xfId="87"/>
    <cellStyle name="normální 2 2" xfId="88"/>
    <cellStyle name="normální 2 3" xfId="89"/>
    <cellStyle name="normální 3" xfId="90"/>
    <cellStyle name="Normální 4" xfId="91"/>
    <cellStyle name="Normální 4 2" xfId="92"/>
    <cellStyle name="Normální 5" xfId="93"/>
    <cellStyle name="Normální 6" xfId="94"/>
    <cellStyle name="Normální 7" xfId="95"/>
    <cellStyle name="Poznámka 2 2" xfId="96"/>
    <cellStyle name="Poznámka 2 3" xfId="97"/>
    <cellStyle name="procent" xfId="98" builtinId="5"/>
    <cellStyle name="Propojená buňka 2 2" xfId="99"/>
    <cellStyle name="Propojená buňka 2 3" xfId="100"/>
    <cellStyle name="Správně 2 2" xfId="101"/>
    <cellStyle name="Správně 2 3" xfId="102"/>
    <cellStyle name="Text upozornění 2 2" xfId="103"/>
    <cellStyle name="Text upozornění 2 3" xfId="104"/>
    <cellStyle name="Vstup 2 2" xfId="105"/>
    <cellStyle name="Vstup 2 3" xfId="106"/>
    <cellStyle name="Výpočet 2 2" xfId="107"/>
    <cellStyle name="Výpočet 2 3" xfId="108"/>
    <cellStyle name="Výstup 2 2" xfId="109"/>
    <cellStyle name="Výstup 2 3" xfId="110"/>
    <cellStyle name="Vysvětlující text 2 2" xfId="111"/>
    <cellStyle name="Vysvětlující text 2 3" xfId="112"/>
    <cellStyle name="Zvýraznění 1 2 2" xfId="113"/>
    <cellStyle name="Zvýraznění 1 2 3" xfId="114"/>
    <cellStyle name="Zvýraznění 2 2 2" xfId="115"/>
    <cellStyle name="Zvýraznění 2 2 3" xfId="116"/>
    <cellStyle name="Zvýraznění 3 2 2" xfId="117"/>
    <cellStyle name="Zvýraznění 3 2 3" xfId="118"/>
    <cellStyle name="Zvýraznění 4 2 2" xfId="119"/>
    <cellStyle name="Zvýraznění 4 2 3" xfId="120"/>
    <cellStyle name="Zvýraznění 5 2 2" xfId="121"/>
    <cellStyle name="Zvýraznění 5 2 3" xfId="122"/>
    <cellStyle name="Zvýraznění 6 2 2" xfId="123"/>
    <cellStyle name="Zvýraznění 6 2 3" xfId="1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herova\Local%20Settings\Temporary%20Internet%20Files\Content.IE5\6NX4A3IG\MEVPIS_kalkulace%20n&#225;klad&#367;_nov&#233;%20plochy_23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celář_laboratoř"/>
      <sheetName val="AUTO"/>
      <sheetName val="Cenotvorba"/>
      <sheetName val="Místnosti"/>
    </sheetNames>
    <sheetDataSet>
      <sheetData sheetId="0"/>
      <sheetData sheetId="1"/>
      <sheetData sheetId="2"/>
      <sheetData sheetId="3">
        <row r="2">
          <cell r="I2">
            <v>64.33</v>
          </cell>
        </row>
        <row r="15">
          <cell r="I15">
            <v>81.22</v>
          </cell>
        </row>
        <row r="19">
          <cell r="J19">
            <v>19.949999999999996</v>
          </cell>
        </row>
        <row r="31">
          <cell r="J31">
            <v>18.669999999999998</v>
          </cell>
        </row>
        <row r="34">
          <cell r="J34">
            <v>25.44</v>
          </cell>
        </row>
        <row r="50">
          <cell r="I50">
            <v>178.02</v>
          </cell>
        </row>
        <row r="93">
          <cell r="I93">
            <v>23.56</v>
          </cell>
        </row>
        <row r="118">
          <cell r="D118">
            <v>191.44</v>
          </cell>
        </row>
        <row r="119">
          <cell r="D119">
            <v>407.68999999999983</v>
          </cell>
        </row>
        <row r="120">
          <cell r="D120">
            <v>323.57000000000005</v>
          </cell>
        </row>
        <row r="121">
          <cell r="D121">
            <v>536.04999999999995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zoomScale="75" zoomScaleNormal="75" workbookViewId="0">
      <selection sqref="A1:N1"/>
    </sheetView>
  </sheetViews>
  <sheetFormatPr defaultRowHeight="15"/>
  <cols>
    <col min="1" max="1" width="11.140625" customWidth="1"/>
    <col min="2" max="2" width="11.28515625" customWidth="1"/>
    <col min="7" max="7" width="15.85546875" customWidth="1"/>
    <col min="10" max="10" width="11" customWidth="1"/>
    <col min="11" max="11" width="11.5703125" customWidth="1"/>
    <col min="12" max="12" width="10.7109375" customWidth="1"/>
    <col min="14" max="14" width="16.7109375" customWidth="1"/>
  </cols>
  <sheetData>
    <row r="1" spans="1:14">
      <c r="A1" s="205" t="s">
        <v>147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29.25" customHeight="1">
      <c r="A2" s="202" t="s">
        <v>117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</row>
    <row r="3" spans="1:14">
      <c r="A3" s="209"/>
      <c r="B3" s="209"/>
      <c r="C3" s="209"/>
      <c r="D3" s="209"/>
      <c r="E3" s="209"/>
      <c r="F3" s="209"/>
      <c r="G3" s="209"/>
      <c r="H3" s="210"/>
      <c r="I3" s="210"/>
      <c r="J3" s="210"/>
      <c r="K3" s="210"/>
      <c r="L3" s="210"/>
      <c r="M3" s="210"/>
      <c r="N3" s="130"/>
    </row>
    <row r="4" spans="1:14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131" t="s">
        <v>118</v>
      </c>
    </row>
    <row r="5" spans="1:14">
      <c r="A5" s="206" t="s">
        <v>119</v>
      </c>
      <c r="B5" s="206"/>
      <c r="C5" s="206"/>
      <c r="D5" s="206"/>
      <c r="E5" s="178"/>
      <c r="F5" s="179"/>
      <c r="G5" s="179"/>
      <c r="H5" s="179"/>
      <c r="I5" s="179"/>
      <c r="J5" s="179"/>
      <c r="K5" s="179"/>
      <c r="L5" s="179"/>
      <c r="M5" s="179"/>
      <c r="N5" s="180"/>
    </row>
    <row r="6" spans="1:14">
      <c r="A6" s="206" t="s">
        <v>120</v>
      </c>
      <c r="B6" s="206"/>
      <c r="C6" s="206"/>
      <c r="D6" s="206"/>
      <c r="E6" s="178"/>
      <c r="F6" s="179"/>
      <c r="G6" s="179"/>
      <c r="H6" s="179"/>
      <c r="I6" s="179"/>
      <c r="J6" s="179"/>
      <c r="K6" s="179"/>
      <c r="L6" s="179"/>
      <c r="M6" s="179"/>
      <c r="N6" s="180"/>
    </row>
    <row r="7" spans="1:14">
      <c r="A7" s="206" t="s">
        <v>121</v>
      </c>
      <c r="B7" s="206"/>
      <c r="C7" s="206"/>
      <c r="D7" s="206"/>
      <c r="E7" s="181" t="s">
        <v>122</v>
      </c>
      <c r="F7" s="182"/>
      <c r="G7" s="182"/>
      <c r="H7" s="182"/>
      <c r="I7" s="182"/>
      <c r="J7" s="182"/>
      <c r="K7" s="182"/>
      <c r="L7" s="182"/>
      <c r="M7" s="182"/>
      <c r="N7" s="183"/>
    </row>
    <row r="8" spans="1:14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148"/>
    </row>
    <row r="9" spans="1:14">
      <c r="A9" s="175" t="s">
        <v>123</v>
      </c>
      <c r="B9" s="176"/>
      <c r="C9" s="176"/>
      <c r="D9" s="176"/>
      <c r="E9" s="184"/>
      <c r="F9" s="185"/>
      <c r="G9" s="185"/>
      <c r="H9" s="185"/>
      <c r="I9" s="185"/>
      <c r="J9" s="185"/>
      <c r="K9" s="185"/>
      <c r="L9" s="185"/>
      <c r="M9" s="185"/>
      <c r="N9" s="186"/>
    </row>
    <row r="10" spans="1:14">
      <c r="A10" s="175" t="s">
        <v>124</v>
      </c>
      <c r="B10" s="176"/>
      <c r="C10" s="176"/>
      <c r="D10" s="176"/>
      <c r="E10" s="181"/>
      <c r="F10" s="182"/>
      <c r="G10" s="182"/>
      <c r="H10" s="182"/>
      <c r="I10" s="182"/>
      <c r="J10" s="182"/>
      <c r="K10" s="182"/>
      <c r="L10" s="182"/>
      <c r="M10" s="182"/>
      <c r="N10" s="183"/>
    </row>
    <row r="11" spans="1:14">
      <c r="A11" s="175" t="s">
        <v>125</v>
      </c>
      <c r="B11" s="176"/>
      <c r="C11" s="176"/>
      <c r="D11" s="176"/>
      <c r="E11" s="187"/>
      <c r="F11" s="188"/>
      <c r="G11" s="188"/>
      <c r="H11" s="188"/>
      <c r="I11" s="188"/>
      <c r="J11" s="188"/>
      <c r="K11" s="188"/>
      <c r="L11" s="188"/>
      <c r="M11" s="188"/>
      <c r="N11" s="189"/>
    </row>
    <row r="12" spans="1:14">
      <c r="A12" s="175" t="s">
        <v>126</v>
      </c>
      <c r="B12" s="176"/>
      <c r="C12" s="176"/>
      <c r="D12" s="176"/>
      <c r="E12" s="181"/>
      <c r="F12" s="182"/>
      <c r="G12" s="182"/>
      <c r="H12" s="182"/>
      <c r="I12" s="182"/>
      <c r="J12" s="182"/>
      <c r="K12" s="182"/>
      <c r="L12" s="182"/>
      <c r="M12" s="182"/>
      <c r="N12" s="183"/>
    </row>
    <row r="13" spans="1:14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</row>
    <row r="14" spans="1:14">
      <c r="A14" s="175" t="s">
        <v>127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</row>
    <row r="15" spans="1:14" ht="15" customHeight="1">
      <c r="A15" s="149" t="s">
        <v>128</v>
      </c>
      <c r="B15" s="199" t="s">
        <v>129</v>
      </c>
      <c r="C15" s="199"/>
      <c r="D15" s="199" t="s">
        <v>130</v>
      </c>
      <c r="E15" s="199"/>
      <c r="F15" s="199"/>
      <c r="G15" s="199"/>
      <c r="H15" s="149" t="s">
        <v>128</v>
      </c>
      <c r="I15" s="200" t="s">
        <v>129</v>
      </c>
      <c r="J15" s="201"/>
      <c r="K15" s="199" t="s">
        <v>130</v>
      </c>
      <c r="L15" s="199"/>
      <c r="M15" s="199"/>
      <c r="N15" s="199"/>
    </row>
    <row r="16" spans="1:14">
      <c r="A16" s="134"/>
      <c r="B16" s="190"/>
      <c r="C16" s="190"/>
      <c r="D16" s="190"/>
      <c r="E16" s="190"/>
      <c r="F16" s="190"/>
      <c r="G16" s="190"/>
      <c r="H16" s="134"/>
      <c r="I16" s="191"/>
      <c r="J16" s="192"/>
      <c r="K16" s="196"/>
      <c r="L16" s="197"/>
      <c r="M16" s="197"/>
      <c r="N16" s="198"/>
    </row>
    <row r="17" spans="1:14">
      <c r="A17" s="134"/>
      <c r="B17" s="190"/>
      <c r="C17" s="190"/>
      <c r="D17" s="190"/>
      <c r="E17" s="190"/>
      <c r="F17" s="190"/>
      <c r="G17" s="190"/>
      <c r="H17" s="134"/>
      <c r="I17" s="191"/>
      <c r="J17" s="192"/>
      <c r="K17" s="196"/>
      <c r="L17" s="197"/>
      <c r="M17" s="197"/>
      <c r="N17" s="198"/>
    </row>
    <row r="18" spans="1:14">
      <c r="A18" s="134"/>
      <c r="B18" s="190"/>
      <c r="C18" s="190"/>
      <c r="D18" s="190"/>
      <c r="E18" s="190"/>
      <c r="F18" s="190"/>
      <c r="G18" s="190"/>
      <c r="H18" s="134"/>
      <c r="I18" s="191"/>
      <c r="J18" s="192"/>
      <c r="K18" s="196"/>
      <c r="L18" s="197"/>
      <c r="M18" s="197"/>
      <c r="N18" s="198"/>
    </row>
    <row r="19" spans="1:14">
      <c r="A19" s="134"/>
      <c r="B19" s="190"/>
      <c r="C19" s="190"/>
      <c r="D19" s="190"/>
      <c r="E19" s="190"/>
      <c r="F19" s="190"/>
      <c r="G19" s="190"/>
      <c r="H19" s="134"/>
      <c r="I19" s="191"/>
      <c r="J19" s="192"/>
      <c r="K19" s="196"/>
      <c r="L19" s="197"/>
      <c r="M19" s="197"/>
      <c r="N19" s="198"/>
    </row>
    <row r="20" spans="1:14">
      <c r="A20" s="134"/>
      <c r="B20" s="190"/>
      <c r="C20" s="190"/>
      <c r="D20" s="190"/>
      <c r="E20" s="190"/>
      <c r="F20" s="190"/>
      <c r="G20" s="190"/>
      <c r="H20" s="134"/>
      <c r="I20" s="191"/>
      <c r="J20" s="192"/>
      <c r="K20" s="196"/>
      <c r="L20" s="197"/>
      <c r="M20" s="197"/>
      <c r="N20" s="198"/>
    </row>
    <row r="21" spans="1:14">
      <c r="A21" s="134"/>
      <c r="B21" s="190"/>
      <c r="C21" s="190"/>
      <c r="D21" s="190"/>
      <c r="E21" s="190"/>
      <c r="F21" s="190"/>
      <c r="G21" s="190"/>
      <c r="H21" s="134"/>
      <c r="I21" s="191"/>
      <c r="J21" s="192"/>
      <c r="K21" s="196"/>
      <c r="L21" s="197"/>
      <c r="M21" s="197"/>
      <c r="N21" s="198"/>
    </row>
    <row r="22" spans="1:14">
      <c r="A22" s="134"/>
      <c r="B22" s="190"/>
      <c r="C22" s="190"/>
      <c r="D22" s="190"/>
      <c r="E22" s="190"/>
      <c r="F22" s="190"/>
      <c r="G22" s="190"/>
      <c r="H22" s="134"/>
      <c r="I22" s="191"/>
      <c r="J22" s="192"/>
      <c r="K22" s="196"/>
      <c r="L22" s="197"/>
      <c r="M22" s="197"/>
      <c r="N22" s="198"/>
    </row>
    <row r="23" spans="1:14">
      <c r="A23" s="134"/>
      <c r="B23" s="190"/>
      <c r="C23" s="190"/>
      <c r="D23" s="190"/>
      <c r="E23" s="190"/>
      <c r="F23" s="190"/>
      <c r="G23" s="190"/>
      <c r="H23" s="134"/>
      <c r="I23" s="191"/>
      <c r="J23" s="192"/>
      <c r="K23" s="196"/>
      <c r="L23" s="197"/>
      <c r="M23" s="197"/>
      <c r="N23" s="198"/>
    </row>
    <row r="24" spans="1:14">
      <c r="A24" s="134"/>
      <c r="B24" s="190"/>
      <c r="C24" s="190"/>
      <c r="D24" s="190"/>
      <c r="E24" s="190"/>
      <c r="F24" s="190"/>
      <c r="G24" s="190"/>
      <c r="H24" s="134"/>
      <c r="I24" s="191"/>
      <c r="J24" s="192"/>
      <c r="K24" s="196"/>
      <c r="L24" s="197"/>
      <c r="M24" s="197"/>
      <c r="N24" s="198"/>
    </row>
    <row r="25" spans="1:14">
      <c r="A25" s="134"/>
      <c r="B25" s="190"/>
      <c r="C25" s="190"/>
      <c r="D25" s="190"/>
      <c r="E25" s="190"/>
      <c r="F25" s="190"/>
      <c r="G25" s="190"/>
      <c r="H25" s="134"/>
      <c r="I25" s="191"/>
      <c r="J25" s="192"/>
      <c r="K25" s="196"/>
      <c r="L25" s="197"/>
      <c r="M25" s="197"/>
      <c r="N25" s="198"/>
    </row>
    <row r="26" spans="1:14">
      <c r="A26" s="134"/>
      <c r="B26" s="190"/>
      <c r="C26" s="190"/>
      <c r="D26" s="190"/>
      <c r="E26" s="190"/>
      <c r="F26" s="190"/>
      <c r="G26" s="190"/>
      <c r="H26" s="134"/>
      <c r="I26" s="191"/>
      <c r="J26" s="192"/>
      <c r="K26" s="196"/>
      <c r="L26" s="197"/>
      <c r="M26" s="197"/>
      <c r="N26" s="198"/>
    </row>
    <row r="27" spans="1:14">
      <c r="A27" s="134"/>
      <c r="B27" s="190"/>
      <c r="C27" s="190"/>
      <c r="D27" s="190"/>
      <c r="E27" s="190"/>
      <c r="F27" s="190"/>
      <c r="G27" s="190"/>
      <c r="H27" s="134"/>
      <c r="I27" s="191"/>
      <c r="J27" s="192"/>
      <c r="K27" s="196"/>
      <c r="L27" s="197"/>
      <c r="M27" s="197"/>
      <c r="N27" s="198"/>
    </row>
    <row r="28" spans="1:14" ht="45">
      <c r="A28" s="135" t="s">
        <v>131</v>
      </c>
      <c r="B28" s="193">
        <f>SUM(B16:C27)</f>
        <v>0</v>
      </c>
      <c r="C28" s="193"/>
      <c r="D28" s="193"/>
      <c r="E28" s="193"/>
      <c r="F28" s="193"/>
      <c r="G28" s="193"/>
      <c r="H28" s="135" t="s">
        <v>132</v>
      </c>
      <c r="I28" s="194">
        <f>SUM(I16:J27)</f>
        <v>0</v>
      </c>
      <c r="J28" s="195"/>
      <c r="K28" s="193"/>
      <c r="L28" s="193"/>
      <c r="M28" s="193"/>
      <c r="N28" s="193"/>
    </row>
    <row r="29" spans="1:14" ht="11.25" customHeight="1">
      <c r="A29" s="136"/>
      <c r="B29" s="136"/>
      <c r="C29" s="136"/>
      <c r="D29" s="136"/>
      <c r="E29" s="136"/>
      <c r="F29" s="136"/>
      <c r="G29" s="136"/>
      <c r="H29" s="136"/>
      <c r="I29" s="137"/>
      <c r="J29" s="137"/>
      <c r="K29" s="137"/>
      <c r="L29" s="137"/>
      <c r="M29" s="137"/>
      <c r="N29" s="130"/>
    </row>
    <row r="30" spans="1:14">
      <c r="A30" s="138" t="s">
        <v>133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>
        <f>SUM(B28,I28)</f>
        <v>0</v>
      </c>
      <c r="N30" s="140" t="s">
        <v>134</v>
      </c>
    </row>
    <row r="31" spans="1:14" ht="9.75" customHeight="1">
      <c r="A31" s="136"/>
      <c r="B31" s="136"/>
      <c r="C31" s="136"/>
      <c r="D31" s="136"/>
      <c r="E31" s="136"/>
      <c r="F31" s="136"/>
      <c r="G31" s="136"/>
      <c r="H31" s="136"/>
      <c r="I31" s="137"/>
      <c r="J31" s="137"/>
      <c r="K31" s="137"/>
      <c r="L31" s="137"/>
      <c r="M31" s="137"/>
      <c r="N31" s="141"/>
    </row>
    <row r="32" spans="1:14">
      <c r="A32" s="152"/>
      <c r="B32" s="153" t="s">
        <v>135</v>
      </c>
      <c r="C32" s="168" t="s">
        <v>136</v>
      </c>
      <c r="D32" s="168"/>
      <c r="E32" s="168"/>
      <c r="F32" s="168" t="s">
        <v>137</v>
      </c>
      <c r="G32" s="168"/>
      <c r="H32" s="170"/>
      <c r="I32" s="170"/>
      <c r="J32" s="153" t="s">
        <v>135</v>
      </c>
      <c r="K32" s="175" t="s">
        <v>136</v>
      </c>
      <c r="L32" s="176"/>
      <c r="M32" s="168" t="s">
        <v>137</v>
      </c>
      <c r="N32" s="168"/>
    </row>
    <row r="33" spans="1:14">
      <c r="A33" s="152" t="s">
        <v>139</v>
      </c>
      <c r="B33" s="150"/>
      <c r="C33" s="169"/>
      <c r="D33" s="169"/>
      <c r="E33" s="169"/>
      <c r="F33" s="169"/>
      <c r="G33" s="169"/>
      <c r="H33" s="175" t="s">
        <v>138</v>
      </c>
      <c r="I33" s="177"/>
      <c r="J33" s="150"/>
      <c r="K33" s="171"/>
      <c r="L33" s="172"/>
      <c r="M33" s="169"/>
      <c r="N33" s="169"/>
    </row>
    <row r="34" spans="1:14" ht="12" customHeight="1">
      <c r="A34" s="142"/>
      <c r="B34" s="142"/>
      <c r="C34" s="143"/>
      <c r="D34" s="143"/>
      <c r="E34" s="143"/>
      <c r="F34" s="144"/>
      <c r="G34" s="144"/>
      <c r="H34" s="143"/>
      <c r="I34" s="143"/>
      <c r="J34" s="142"/>
      <c r="K34" s="142"/>
      <c r="L34" s="142"/>
      <c r="M34" s="142"/>
      <c r="N34" s="130"/>
    </row>
    <row r="35" spans="1:14">
      <c r="A35" s="145" t="s">
        <v>140</v>
      </c>
      <c r="B35" s="146"/>
      <c r="C35" s="146"/>
      <c r="D35" s="146"/>
      <c r="E35" s="146"/>
      <c r="F35" s="146"/>
      <c r="G35" s="146"/>
      <c r="H35" s="146"/>
      <c r="I35" s="147"/>
      <c r="J35" s="147"/>
      <c r="K35" s="147"/>
      <c r="L35" s="147"/>
      <c r="M35" s="147"/>
      <c r="N35" s="130"/>
    </row>
    <row r="36" spans="1:14">
      <c r="A36" s="150"/>
      <c r="B36" s="152" t="s">
        <v>141</v>
      </c>
      <c r="C36" s="152" t="s">
        <v>142</v>
      </c>
      <c r="D36" s="174" t="s">
        <v>143</v>
      </c>
      <c r="E36" s="174"/>
      <c r="F36" s="174"/>
      <c r="G36" s="174"/>
      <c r="H36" s="174"/>
      <c r="I36" s="174"/>
      <c r="J36" s="152" t="s">
        <v>144</v>
      </c>
      <c r="K36" s="174" t="s">
        <v>148</v>
      </c>
      <c r="L36" s="174"/>
      <c r="M36" s="174"/>
      <c r="N36" s="174"/>
    </row>
    <row r="37" spans="1:14">
      <c r="A37" s="152" t="s">
        <v>145</v>
      </c>
      <c r="B37" s="150"/>
      <c r="C37" s="150"/>
      <c r="D37" s="171"/>
      <c r="E37" s="173"/>
      <c r="F37" s="173"/>
      <c r="G37" s="173"/>
      <c r="H37" s="173"/>
      <c r="I37" s="172"/>
      <c r="J37" s="150"/>
      <c r="K37" s="169"/>
      <c r="L37" s="169"/>
      <c r="M37" s="169"/>
      <c r="N37" s="169"/>
    </row>
    <row r="38" spans="1:14">
      <c r="A38" s="152" t="s">
        <v>146</v>
      </c>
      <c r="B38" s="150"/>
      <c r="C38" s="151"/>
      <c r="D38" s="171"/>
      <c r="E38" s="173"/>
      <c r="F38" s="173"/>
      <c r="G38" s="173"/>
      <c r="H38" s="173"/>
      <c r="I38" s="172"/>
      <c r="J38" s="151"/>
      <c r="K38" s="169"/>
      <c r="L38" s="169"/>
      <c r="M38" s="169"/>
      <c r="N38" s="169"/>
    </row>
  </sheetData>
  <mergeCells count="92">
    <mergeCell ref="A2:N2"/>
    <mergeCell ref="A1:N1"/>
    <mergeCell ref="E12:N12"/>
    <mergeCell ref="A6:D6"/>
    <mergeCell ref="A7:D7"/>
    <mergeCell ref="A8:M8"/>
    <mergeCell ref="A9:D9"/>
    <mergeCell ref="A3:M3"/>
    <mergeCell ref="A4:M4"/>
    <mergeCell ref="A5:D5"/>
    <mergeCell ref="K17:N17"/>
    <mergeCell ref="K18:N18"/>
    <mergeCell ref="B15:C15"/>
    <mergeCell ref="D15:G15"/>
    <mergeCell ref="I15:J15"/>
    <mergeCell ref="K15:N15"/>
    <mergeCell ref="B16:C16"/>
    <mergeCell ref="D16:G16"/>
    <mergeCell ref="I16:J16"/>
    <mergeCell ref="K16:N16"/>
    <mergeCell ref="B17:C17"/>
    <mergeCell ref="D17:G17"/>
    <mergeCell ref="I17:J17"/>
    <mergeCell ref="B18:C18"/>
    <mergeCell ref="D18:G18"/>
    <mergeCell ref="I18:J18"/>
    <mergeCell ref="K21:N21"/>
    <mergeCell ref="K22:N22"/>
    <mergeCell ref="B19:C19"/>
    <mergeCell ref="D19:G19"/>
    <mergeCell ref="I19:J19"/>
    <mergeCell ref="B20:C20"/>
    <mergeCell ref="D20:G20"/>
    <mergeCell ref="I20:J20"/>
    <mergeCell ref="K19:N19"/>
    <mergeCell ref="K20:N20"/>
    <mergeCell ref="B21:C21"/>
    <mergeCell ref="D21:G21"/>
    <mergeCell ref="I21:J21"/>
    <mergeCell ref="B22:C22"/>
    <mergeCell ref="D22:G22"/>
    <mergeCell ref="I22:J22"/>
    <mergeCell ref="B24:C24"/>
    <mergeCell ref="D24:G24"/>
    <mergeCell ref="I24:J24"/>
    <mergeCell ref="K24:N24"/>
    <mergeCell ref="B23:C23"/>
    <mergeCell ref="D23:G23"/>
    <mergeCell ref="I23:J23"/>
    <mergeCell ref="K23:N23"/>
    <mergeCell ref="K28:N28"/>
    <mergeCell ref="K27:N27"/>
    <mergeCell ref="B25:C25"/>
    <mergeCell ref="D25:G25"/>
    <mergeCell ref="I25:J25"/>
    <mergeCell ref="B26:C26"/>
    <mergeCell ref="D26:G26"/>
    <mergeCell ref="I26:J26"/>
    <mergeCell ref="K25:N25"/>
    <mergeCell ref="K26:N26"/>
    <mergeCell ref="B27:C27"/>
    <mergeCell ref="D27:G27"/>
    <mergeCell ref="I27:J27"/>
    <mergeCell ref="B28:C28"/>
    <mergeCell ref="D28:G28"/>
    <mergeCell ref="I28:J28"/>
    <mergeCell ref="C32:E32"/>
    <mergeCell ref="F32:G32"/>
    <mergeCell ref="H33:I33"/>
    <mergeCell ref="K32:L32"/>
    <mergeCell ref="C33:E33"/>
    <mergeCell ref="F33:G33"/>
    <mergeCell ref="A14:N14"/>
    <mergeCell ref="E5:N5"/>
    <mergeCell ref="E6:N6"/>
    <mergeCell ref="E7:N7"/>
    <mergeCell ref="E9:N9"/>
    <mergeCell ref="E10:N10"/>
    <mergeCell ref="A10:D10"/>
    <mergeCell ref="A11:D11"/>
    <mergeCell ref="A12:D12"/>
    <mergeCell ref="E11:N11"/>
    <mergeCell ref="M32:N32"/>
    <mergeCell ref="M33:N33"/>
    <mergeCell ref="H32:I32"/>
    <mergeCell ref="K33:L33"/>
    <mergeCell ref="D37:I37"/>
    <mergeCell ref="D38:I38"/>
    <mergeCell ref="K36:N36"/>
    <mergeCell ref="K37:N37"/>
    <mergeCell ref="K38:N38"/>
    <mergeCell ref="D36:I36"/>
  </mergeCells>
  <pageMargins left="0.70866141732283472" right="0.70866141732283472" top="0.78740157480314965" bottom="0.78740157480314965" header="0.31496062992125984" footer="0.31496062992125984"/>
  <pageSetup paperSize="9" scale="82" orientation="landscape" horizontalDpi="4294967293" verticalDpi="0" r:id="rId1"/>
  <legacyDrawing r:id="rId2"/>
  <oleObjects>
    <oleObject progId="MSPhotoEd.3" shapeId="1024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F30" sqref="F30"/>
    </sheetView>
  </sheetViews>
  <sheetFormatPr defaultRowHeight="15"/>
  <cols>
    <col min="1" max="1" width="29.5703125" customWidth="1"/>
    <col min="2" max="2" width="26.28515625" customWidth="1"/>
    <col min="3" max="5" width="10" customWidth="1"/>
  </cols>
  <sheetData>
    <row r="1" spans="1:5">
      <c r="E1" s="44" t="s">
        <v>149</v>
      </c>
    </row>
    <row r="2" spans="1:5" ht="18.75">
      <c r="A2" s="122" t="s">
        <v>40</v>
      </c>
    </row>
    <row r="4" spans="1:5" ht="15.75" thickBot="1">
      <c r="E4" s="2" t="s">
        <v>0</v>
      </c>
    </row>
    <row r="5" spans="1:5">
      <c r="A5" s="223"/>
      <c r="B5" s="225"/>
      <c r="C5" s="223" t="s">
        <v>53</v>
      </c>
      <c r="D5" s="225"/>
      <c r="E5" s="224"/>
    </row>
    <row r="6" spans="1:5" ht="24.75" customHeight="1">
      <c r="A6" s="216" t="s">
        <v>153</v>
      </c>
      <c r="B6" s="8" t="s">
        <v>41</v>
      </c>
      <c r="C6" s="226" t="s">
        <v>55</v>
      </c>
      <c r="D6" s="228"/>
      <c r="E6" s="230"/>
    </row>
    <row r="7" spans="1:5" ht="21" customHeight="1" thickBot="1">
      <c r="A7" s="217"/>
      <c r="B7" s="9" t="s">
        <v>42</v>
      </c>
      <c r="C7" s="227"/>
      <c r="D7" s="229"/>
      <c r="E7" s="231"/>
    </row>
    <row r="8" spans="1:5">
      <c r="A8" s="10"/>
      <c r="C8" s="154"/>
      <c r="D8" s="163"/>
      <c r="E8" s="160"/>
    </row>
    <row r="9" spans="1:5">
      <c r="A9" s="11" t="s">
        <v>43</v>
      </c>
      <c r="B9" s="12" t="s">
        <v>44</v>
      </c>
      <c r="C9" s="155">
        <v>6.2</v>
      </c>
      <c r="D9" s="24"/>
      <c r="E9" s="15"/>
    </row>
    <row r="10" spans="1:5" ht="30">
      <c r="A10" s="11" t="s">
        <v>150</v>
      </c>
      <c r="B10" s="12" t="s">
        <v>45</v>
      </c>
      <c r="C10" s="155">
        <v>35.700000000000003</v>
      </c>
      <c r="D10" s="47"/>
      <c r="E10" s="16"/>
    </row>
    <row r="11" spans="1:5" ht="30">
      <c r="A11" s="11" t="s">
        <v>152</v>
      </c>
      <c r="B11" s="12" t="s">
        <v>46</v>
      </c>
      <c r="C11" s="156">
        <v>2.2382000000000004</v>
      </c>
      <c r="D11" s="47">
        <f>D10*D9/100</f>
        <v>0</v>
      </c>
      <c r="E11" s="16">
        <f>E10*E9/100</f>
        <v>0</v>
      </c>
    </row>
    <row r="12" spans="1:5" ht="30">
      <c r="A12" s="11" t="s">
        <v>151</v>
      </c>
      <c r="B12" s="12" t="s">
        <v>47</v>
      </c>
      <c r="C12" s="156">
        <v>0.71</v>
      </c>
      <c r="D12" s="47">
        <f>D22</f>
        <v>0</v>
      </c>
      <c r="E12" s="16">
        <f>E22</f>
        <v>0</v>
      </c>
    </row>
    <row r="13" spans="1:5">
      <c r="A13" s="11" t="s">
        <v>48</v>
      </c>
      <c r="B13" s="12"/>
      <c r="C13" s="156">
        <v>2.9482000000000004</v>
      </c>
      <c r="D13" s="47">
        <f>SUM(D11:D12)</f>
        <v>0</v>
      </c>
      <c r="E13" s="16">
        <f>SUM(E11:E12)</f>
        <v>0</v>
      </c>
    </row>
    <row r="14" spans="1:5">
      <c r="A14" s="11" t="s">
        <v>49</v>
      </c>
      <c r="B14" s="12"/>
      <c r="C14" s="157">
        <v>0</v>
      </c>
      <c r="D14" s="24"/>
      <c r="E14" s="15"/>
    </row>
    <row r="15" spans="1:5" ht="15.75" thickBot="1">
      <c r="A15" s="13"/>
      <c r="B15" s="14"/>
      <c r="C15" s="158"/>
      <c r="D15" s="164"/>
      <c r="E15" s="161"/>
    </row>
    <row r="16" spans="1:5" ht="15.75" thickBot="1">
      <c r="A16" s="232" t="s">
        <v>50</v>
      </c>
      <c r="B16" s="233"/>
      <c r="C16" s="159">
        <f>C13*C14</f>
        <v>0</v>
      </c>
      <c r="D16" s="165">
        <f>D13*D14</f>
        <v>0</v>
      </c>
      <c r="E16" s="162">
        <f>E13*E14</f>
        <v>0</v>
      </c>
    </row>
    <row r="17" spans="1:5" ht="15.75" thickBot="1">
      <c r="A17" s="218"/>
      <c r="B17" s="218"/>
      <c r="C17" s="218"/>
      <c r="D17" s="218"/>
      <c r="E17" s="218"/>
    </row>
    <row r="18" spans="1:5" ht="15.75" thickBot="1">
      <c r="A18" s="219" t="s">
        <v>51</v>
      </c>
      <c r="B18" s="220"/>
      <c r="C18" s="221" t="s">
        <v>53</v>
      </c>
      <c r="D18" s="218"/>
      <c r="E18" s="222"/>
    </row>
    <row r="19" spans="1:5">
      <c r="A19" s="223"/>
      <c r="B19" s="224"/>
      <c r="C19" s="33" t="s">
        <v>54</v>
      </c>
      <c r="D19" s="34"/>
      <c r="E19" s="35"/>
    </row>
    <row r="20" spans="1:5">
      <c r="A20" s="212" t="s">
        <v>96</v>
      </c>
      <c r="B20" s="213"/>
      <c r="C20" s="36">
        <v>15263</v>
      </c>
      <c r="D20" s="37"/>
      <c r="E20" s="38"/>
    </row>
    <row r="21" spans="1:5">
      <c r="A21" s="42" t="s">
        <v>95</v>
      </c>
      <c r="B21" s="43"/>
      <c r="C21" s="36">
        <v>2850</v>
      </c>
      <c r="D21" s="37"/>
      <c r="E21" s="38"/>
    </row>
    <row r="22" spans="1:5">
      <c r="A22" s="212" t="s">
        <v>52</v>
      </c>
      <c r="B22" s="213"/>
      <c r="C22" s="36">
        <v>25686</v>
      </c>
      <c r="D22" s="37"/>
      <c r="E22" s="38"/>
    </row>
    <row r="23" spans="1:5" ht="15.75" thickBot="1">
      <c r="A23" s="214" t="s">
        <v>97</v>
      </c>
      <c r="B23" s="215"/>
      <c r="C23" s="39">
        <f>SUM(C20:C21)/C22</f>
        <v>0.70517013158919251</v>
      </c>
      <c r="D23" s="40"/>
      <c r="E23" s="41"/>
    </row>
  </sheetData>
  <mergeCells count="14">
    <mergeCell ref="A5:B5"/>
    <mergeCell ref="C5:E5"/>
    <mergeCell ref="C6:C7"/>
    <mergeCell ref="D6:D7"/>
    <mergeCell ref="E6:E7"/>
    <mergeCell ref="A16:B16"/>
    <mergeCell ref="A22:B22"/>
    <mergeCell ref="A23:B23"/>
    <mergeCell ref="A6:A7"/>
    <mergeCell ref="A17:E17"/>
    <mergeCell ref="A18:B18"/>
    <mergeCell ref="C18:E18"/>
    <mergeCell ref="A19:B19"/>
    <mergeCell ref="A20:B20"/>
  </mergeCells>
  <pageMargins left="0.79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opLeftCell="A30" workbookViewId="0">
      <selection activeCell="C45" sqref="C45"/>
    </sheetView>
  </sheetViews>
  <sheetFormatPr defaultRowHeight="15"/>
  <cols>
    <col min="1" max="1" width="52.42578125" customWidth="1"/>
    <col min="2" max="2" width="12.140625" customWidth="1"/>
    <col min="3" max="4" width="10.42578125" customWidth="1"/>
    <col min="5" max="5" width="12" customWidth="1"/>
    <col min="6" max="6" width="10.42578125" customWidth="1"/>
  </cols>
  <sheetData>
    <row r="1" spans="1:6">
      <c r="E1" s="44" t="s">
        <v>154</v>
      </c>
      <c r="F1" s="44" t="s">
        <v>156</v>
      </c>
    </row>
    <row r="2" spans="1:6" ht="18.75">
      <c r="A2" s="122" t="s">
        <v>112</v>
      </c>
      <c r="C2" s="30"/>
      <c r="D2" s="30"/>
      <c r="E2" s="30"/>
      <c r="F2" s="30"/>
    </row>
    <row r="3" spans="1:6" ht="15.75" thickBot="1">
      <c r="B3" s="2"/>
      <c r="C3" s="80"/>
      <c r="D3" s="80"/>
      <c r="E3" s="80"/>
      <c r="F3" s="81" t="s">
        <v>0</v>
      </c>
    </row>
    <row r="4" spans="1:6">
      <c r="A4" s="121" t="s">
        <v>111</v>
      </c>
      <c r="B4" s="118" t="s">
        <v>70</v>
      </c>
      <c r="C4" s="119" t="s">
        <v>63</v>
      </c>
      <c r="D4" s="119" t="s">
        <v>102</v>
      </c>
      <c r="E4" s="119" t="s">
        <v>64</v>
      </c>
      <c r="F4" s="120" t="s">
        <v>62</v>
      </c>
    </row>
    <row r="5" spans="1:6">
      <c r="A5" s="66" t="s">
        <v>1</v>
      </c>
      <c r="B5" s="20">
        <v>87244</v>
      </c>
      <c r="C5" s="45">
        <v>52346.400000000001</v>
      </c>
      <c r="D5" s="45">
        <v>8724.4</v>
      </c>
      <c r="E5" s="45">
        <v>13086.6</v>
      </c>
      <c r="F5" s="67">
        <v>13086.6</v>
      </c>
    </row>
    <row r="6" spans="1:6">
      <c r="A6" s="66" t="s">
        <v>2</v>
      </c>
      <c r="B6" s="20">
        <v>638438</v>
      </c>
      <c r="C6" s="45">
        <v>319219</v>
      </c>
      <c r="D6" s="45">
        <v>95765.7</v>
      </c>
      <c r="E6" s="45">
        <v>159609.5</v>
      </c>
      <c r="F6" s="67">
        <v>63843.8</v>
      </c>
    </row>
    <row r="7" spans="1:6">
      <c r="A7" s="66" t="s">
        <v>3</v>
      </c>
      <c r="B7" s="20">
        <v>0</v>
      </c>
      <c r="C7" s="45"/>
      <c r="D7" s="45"/>
      <c r="E7" s="45"/>
      <c r="F7" s="67"/>
    </row>
    <row r="8" spans="1:6">
      <c r="A8" s="66" t="s">
        <v>33</v>
      </c>
      <c r="B8" s="20">
        <v>0</v>
      </c>
      <c r="C8" s="45"/>
      <c r="D8" s="45"/>
      <c r="E8" s="45"/>
      <c r="F8" s="67"/>
    </row>
    <row r="9" spans="1:6">
      <c r="A9" s="66" t="s">
        <v>4</v>
      </c>
      <c r="B9" s="20">
        <v>72000</v>
      </c>
      <c r="C9" s="45">
        <v>39600</v>
      </c>
      <c r="D9" s="45">
        <v>7200</v>
      </c>
      <c r="E9" s="45">
        <v>3600</v>
      </c>
      <c r="F9" s="67">
        <v>21600</v>
      </c>
    </row>
    <row r="10" spans="1:6">
      <c r="A10" s="66" t="s">
        <v>5</v>
      </c>
      <c r="B10" s="20">
        <v>10000</v>
      </c>
      <c r="C10" s="45">
        <v>2794.7900599828613</v>
      </c>
      <c r="D10" s="45">
        <v>2218.1319622964875</v>
      </c>
      <c r="E10" s="45">
        <v>1312.3564695801201</v>
      </c>
      <c r="F10" s="67">
        <v>3674.7215081405316</v>
      </c>
    </row>
    <row r="11" spans="1:6">
      <c r="A11" s="66" t="s">
        <v>32</v>
      </c>
      <c r="B11" s="20">
        <v>10000</v>
      </c>
      <c r="C11" s="45">
        <v>5500</v>
      </c>
      <c r="D11" s="45">
        <v>1500</v>
      </c>
      <c r="E11" s="45">
        <v>1500</v>
      </c>
      <c r="F11" s="67">
        <v>1500</v>
      </c>
    </row>
    <row r="12" spans="1:6">
      <c r="A12" s="66" t="s">
        <v>30</v>
      </c>
      <c r="B12" s="20">
        <v>360000</v>
      </c>
      <c r="C12" s="45">
        <v>162000</v>
      </c>
      <c r="D12" s="45">
        <v>54000</v>
      </c>
      <c r="E12" s="45">
        <v>72000</v>
      </c>
      <c r="F12" s="67">
        <v>72000</v>
      </c>
    </row>
    <row r="13" spans="1:6">
      <c r="A13" s="66" t="s">
        <v>31</v>
      </c>
      <c r="B13" s="20">
        <v>50000</v>
      </c>
      <c r="C13" s="45">
        <v>13973.950299914306</v>
      </c>
      <c r="D13" s="45">
        <v>11090.659811482437</v>
      </c>
      <c r="E13" s="45">
        <v>6561.7823479006011</v>
      </c>
      <c r="F13" s="67">
        <v>18373.607540702658</v>
      </c>
    </row>
    <row r="14" spans="1:6">
      <c r="A14" s="66" t="s">
        <v>6</v>
      </c>
      <c r="B14" s="237">
        <v>25000</v>
      </c>
      <c r="C14" s="240">
        <v>6986.975149957153</v>
      </c>
      <c r="D14" s="240">
        <v>5545.3299057412187</v>
      </c>
      <c r="E14" s="240">
        <v>3280.8911739503005</v>
      </c>
      <c r="F14" s="241">
        <v>9186.8037703513291</v>
      </c>
    </row>
    <row r="15" spans="1:6">
      <c r="A15" s="66" t="s">
        <v>7</v>
      </c>
      <c r="B15" s="238"/>
      <c r="C15" s="240"/>
      <c r="D15" s="240"/>
      <c r="E15" s="240"/>
      <c r="F15" s="241"/>
    </row>
    <row r="16" spans="1:6">
      <c r="A16" s="66" t="s">
        <v>8</v>
      </c>
      <c r="B16" s="238"/>
      <c r="C16" s="240"/>
      <c r="D16" s="240"/>
      <c r="E16" s="240"/>
      <c r="F16" s="241"/>
    </row>
    <row r="17" spans="1:6">
      <c r="A17" s="66" t="s">
        <v>9</v>
      </c>
      <c r="B17" s="238"/>
      <c r="C17" s="240"/>
      <c r="D17" s="240"/>
      <c r="E17" s="240"/>
      <c r="F17" s="241"/>
    </row>
    <row r="18" spans="1:6">
      <c r="A18" s="66" t="s">
        <v>10</v>
      </c>
      <c r="B18" s="238"/>
      <c r="C18" s="240"/>
      <c r="D18" s="240"/>
      <c r="E18" s="240"/>
      <c r="F18" s="241"/>
    </row>
    <row r="19" spans="1:6">
      <c r="A19" s="66" t="s">
        <v>11</v>
      </c>
      <c r="B19" s="238"/>
      <c r="C19" s="240"/>
      <c r="D19" s="240"/>
      <c r="E19" s="240"/>
      <c r="F19" s="241"/>
    </row>
    <row r="20" spans="1:6">
      <c r="A20" s="66" t="s">
        <v>12</v>
      </c>
      <c r="B20" s="239"/>
      <c r="C20" s="240"/>
      <c r="D20" s="240"/>
      <c r="E20" s="240"/>
      <c r="F20" s="241"/>
    </row>
    <row r="21" spans="1:6">
      <c r="A21" s="66" t="s">
        <v>13</v>
      </c>
      <c r="B21" s="20"/>
      <c r="C21" s="45"/>
      <c r="D21" s="45"/>
      <c r="E21" s="45"/>
      <c r="F21" s="67"/>
    </row>
    <row r="22" spans="1:6">
      <c r="A22" s="66" t="s">
        <v>34</v>
      </c>
      <c r="B22" s="20">
        <v>120000</v>
      </c>
      <c r="C22" s="45">
        <v>114000</v>
      </c>
      <c r="D22" s="45">
        <v>1200</v>
      </c>
      <c r="E22" s="45">
        <v>2400</v>
      </c>
      <c r="F22" s="67">
        <v>2400</v>
      </c>
    </row>
    <row r="23" spans="1:6">
      <c r="A23" s="66" t="s">
        <v>35</v>
      </c>
      <c r="B23" s="20">
        <v>287000</v>
      </c>
      <c r="C23" s="45">
        <v>80210.474721508115</v>
      </c>
      <c r="D23" s="45">
        <v>63660.38731790919</v>
      </c>
      <c r="E23" s="45">
        <v>37664.630676949448</v>
      </c>
      <c r="F23" s="67">
        <v>105464.50728363325</v>
      </c>
    </row>
    <row r="24" spans="1:6">
      <c r="A24" s="66" t="s">
        <v>39</v>
      </c>
      <c r="B24" s="20">
        <v>111000</v>
      </c>
      <c r="C24" s="45">
        <v>31022.169665809761</v>
      </c>
      <c r="D24" s="45">
        <v>24621.264781491009</v>
      </c>
      <c r="E24" s="45">
        <v>14567.156812339334</v>
      </c>
      <c r="F24" s="67">
        <v>40789.408740359897</v>
      </c>
    </row>
    <row r="25" spans="1:6">
      <c r="A25" s="66" t="s">
        <v>29</v>
      </c>
      <c r="B25" s="20">
        <v>96480</v>
      </c>
      <c r="C25" s="45">
        <v>38592</v>
      </c>
      <c r="D25" s="45">
        <v>14472</v>
      </c>
      <c r="E25" s="45">
        <v>24120</v>
      </c>
      <c r="F25" s="67">
        <v>19296</v>
      </c>
    </row>
    <row r="26" spans="1:6" ht="16.5" customHeight="1">
      <c r="A26" s="68" t="s">
        <v>28</v>
      </c>
      <c r="B26" s="20">
        <v>104520</v>
      </c>
      <c r="C26" s="46">
        <v>41808</v>
      </c>
      <c r="D26" s="46">
        <v>15678</v>
      </c>
      <c r="E26" s="46">
        <v>26130</v>
      </c>
      <c r="F26" s="69">
        <v>20904</v>
      </c>
    </row>
    <row r="27" spans="1:6">
      <c r="A27" s="66" t="s">
        <v>14</v>
      </c>
      <c r="B27" s="20">
        <f>SUM(B5:B26)</f>
        <v>1971682</v>
      </c>
      <c r="C27" s="47">
        <f>SUM(C5:C26)</f>
        <v>908053.75989717222</v>
      </c>
      <c r="D27" s="47">
        <f>SUM(D5:D26)</f>
        <v>305675.87377892033</v>
      </c>
      <c r="E27" s="47">
        <f>SUM(E5:E26)</f>
        <v>365832.9174807198</v>
      </c>
      <c r="F27" s="70">
        <f>SUM(F5:F26)</f>
        <v>392119.44884318765</v>
      </c>
    </row>
    <row r="28" spans="1:6" ht="17.25">
      <c r="A28" s="66" t="s">
        <v>38</v>
      </c>
      <c r="B28" s="20">
        <f>C28+D28+E28+F28</f>
        <v>1458.7499999999998</v>
      </c>
      <c r="C28" s="24">
        <f>[1]Místnosti!D119</f>
        <v>407.68999999999983</v>
      </c>
      <c r="D28" s="24">
        <f>[1]Místnosti!D120</f>
        <v>323.57000000000005</v>
      </c>
      <c r="E28" s="24">
        <f>[1]Místnosti!D118</f>
        <v>191.44</v>
      </c>
      <c r="F28" s="71">
        <f>[1]Místnosti!D121</f>
        <v>536.04999999999995</v>
      </c>
    </row>
    <row r="29" spans="1:6" ht="17.25">
      <c r="A29" s="123" t="s">
        <v>15</v>
      </c>
      <c r="B29" s="20"/>
      <c r="C29" s="24"/>
      <c r="D29" s="24"/>
      <c r="E29" s="24"/>
      <c r="F29" s="71"/>
    </row>
    <row r="30" spans="1:6">
      <c r="A30" s="72" t="s">
        <v>16</v>
      </c>
      <c r="B30" s="48">
        <f>B27/B28</f>
        <v>1351.6243359040277</v>
      </c>
      <c r="C30" s="47">
        <f>C27/C28</f>
        <v>2227.314282658816</v>
      </c>
      <c r="D30" s="47">
        <f>D27/D28</f>
        <v>944.69782049918183</v>
      </c>
      <c r="E30" s="47">
        <f>E27/E28</f>
        <v>1910.9533926071865</v>
      </c>
      <c r="F30" s="70">
        <f>F27/F28</f>
        <v>731.49789915714518</v>
      </c>
    </row>
    <row r="31" spans="1:6">
      <c r="A31" s="72" t="s">
        <v>17</v>
      </c>
      <c r="B31" s="48">
        <f>B30/12</f>
        <v>112.63536132533564</v>
      </c>
      <c r="C31" s="47">
        <f>C30/12</f>
        <v>185.60952355490133</v>
      </c>
      <c r="D31" s="47">
        <f>D30/12</f>
        <v>78.724818374931814</v>
      </c>
      <c r="E31" s="47">
        <f>E30/12</f>
        <v>159.24611605059889</v>
      </c>
      <c r="F31" s="70">
        <f>F30/12</f>
        <v>60.958158263095434</v>
      </c>
    </row>
    <row r="32" spans="1:6">
      <c r="A32" s="72" t="s">
        <v>18</v>
      </c>
      <c r="B32" s="48">
        <f>B30/252</f>
        <v>5.3635886345397923</v>
      </c>
      <c r="C32" s="47">
        <f>C30/170</f>
        <v>13.101848721522448</v>
      </c>
      <c r="D32" s="47">
        <f>D30/116</f>
        <v>8.1439467284412235</v>
      </c>
      <c r="E32" s="47">
        <f>E30/252</f>
        <v>7.5831483833618512</v>
      </c>
      <c r="F32" s="70">
        <f>F30/252</f>
        <v>2.9027694410997826</v>
      </c>
    </row>
    <row r="33" spans="1:6" ht="15.75" thickBot="1">
      <c r="A33" s="87" t="s">
        <v>19</v>
      </c>
      <c r="B33" s="88">
        <f>B32/8</f>
        <v>0.67044857931747404</v>
      </c>
      <c r="C33" s="89">
        <f>C32/8</f>
        <v>1.6377310901903059</v>
      </c>
      <c r="D33" s="89">
        <f>D32/8</f>
        <v>1.0179933410551529</v>
      </c>
      <c r="E33" s="89">
        <f>E32/8</f>
        <v>0.94789354792023139</v>
      </c>
      <c r="F33" s="90">
        <f>F32/8</f>
        <v>0.36284618013747283</v>
      </c>
    </row>
    <row r="34" spans="1:6" ht="15.75" thickBot="1">
      <c r="A34" s="99" t="s">
        <v>107</v>
      </c>
      <c r="B34" s="22"/>
      <c r="C34" s="23"/>
      <c r="D34" s="23"/>
      <c r="E34" s="23"/>
      <c r="F34" s="81" t="s">
        <v>0</v>
      </c>
    </row>
    <row r="35" spans="1:6" ht="30">
      <c r="A35" s="82" t="s">
        <v>107</v>
      </c>
      <c r="B35" s="83" t="s">
        <v>101</v>
      </c>
      <c r="C35" s="84" t="s">
        <v>67</v>
      </c>
      <c r="D35" s="85" t="s">
        <v>68</v>
      </c>
      <c r="E35" s="85" t="s">
        <v>69</v>
      </c>
      <c r="F35" s="86" t="s">
        <v>70</v>
      </c>
    </row>
    <row r="36" spans="1:6">
      <c r="A36" s="73" t="s">
        <v>98</v>
      </c>
      <c r="B36" s="24">
        <f>[1]Místnosti!J19</f>
        <v>19.949999999999996</v>
      </c>
      <c r="C36" s="109">
        <v>1</v>
      </c>
      <c r="D36" s="24">
        <f>C32</f>
        <v>13.101848721522448</v>
      </c>
      <c r="E36" s="109" t="s">
        <v>71</v>
      </c>
      <c r="F36" s="71">
        <f>B36*D36</f>
        <v>261.38188199437275</v>
      </c>
    </row>
    <row r="37" spans="1:6">
      <c r="A37" s="73" t="s">
        <v>74</v>
      </c>
      <c r="B37" s="24">
        <f>[1]Místnosti!J31</f>
        <v>18.669999999999998</v>
      </c>
      <c r="C37" s="109">
        <v>1</v>
      </c>
      <c r="D37" s="24">
        <f>C32</f>
        <v>13.101848721522448</v>
      </c>
      <c r="E37" s="109" t="s">
        <v>71</v>
      </c>
      <c r="F37" s="71">
        <f>B37*D37</f>
        <v>244.61151563082407</v>
      </c>
    </row>
    <row r="38" spans="1:6">
      <c r="A38" s="73" t="s">
        <v>90</v>
      </c>
      <c r="B38" s="24">
        <v>25.44</v>
      </c>
      <c r="C38" s="109">
        <v>1</v>
      </c>
      <c r="D38" s="24">
        <v>13.1</v>
      </c>
      <c r="E38" s="109" t="s">
        <v>71</v>
      </c>
      <c r="F38" s="71">
        <f>(B39*D39)*76.059%</f>
        <v>253.51303742997419</v>
      </c>
    </row>
    <row r="39" spans="1:6" ht="15.75" thickBot="1">
      <c r="A39" s="74" t="s">
        <v>91</v>
      </c>
      <c r="B39" s="75">
        <f>[1]Místnosti!J34</f>
        <v>25.44</v>
      </c>
      <c r="C39" s="110">
        <v>1</v>
      </c>
      <c r="D39" s="75">
        <f>C32</f>
        <v>13.101848721522448</v>
      </c>
      <c r="E39" s="110" t="s">
        <v>71</v>
      </c>
      <c r="F39" s="76">
        <f>(B39*D39)*124.941%</f>
        <v>416.44213583584332</v>
      </c>
    </row>
    <row r="40" spans="1:6" ht="15.75" thickBot="1">
      <c r="A40" s="23"/>
      <c r="B40" s="25"/>
      <c r="C40" s="81" t="s">
        <v>0</v>
      </c>
      <c r="D40" s="25"/>
      <c r="E40" s="25"/>
      <c r="F40" s="25"/>
    </row>
    <row r="41" spans="1:6">
      <c r="A41" s="77" t="s">
        <v>107</v>
      </c>
      <c r="B41" s="242" t="s">
        <v>100</v>
      </c>
      <c r="C41" s="243"/>
      <c r="D41" s="50"/>
      <c r="E41" s="51"/>
      <c r="F41" s="52"/>
    </row>
    <row r="42" spans="1:6">
      <c r="A42" s="78" t="s">
        <v>98</v>
      </c>
      <c r="B42" s="105" t="s">
        <v>93</v>
      </c>
      <c r="C42" s="107">
        <f>170/365</f>
        <v>0.46575342465753422</v>
      </c>
      <c r="D42" s="50"/>
      <c r="E42" s="54"/>
      <c r="F42" s="32"/>
    </row>
    <row r="43" spans="1:6">
      <c r="A43" s="78" t="s">
        <v>74</v>
      </c>
      <c r="B43" s="105" t="s">
        <v>93</v>
      </c>
      <c r="C43" s="107">
        <f>170/365</f>
        <v>0.46575342465753422</v>
      </c>
      <c r="D43" s="50"/>
      <c r="E43" s="54"/>
      <c r="F43" s="32"/>
    </row>
    <row r="44" spans="1:6">
      <c r="A44" s="78" t="s">
        <v>90</v>
      </c>
      <c r="B44" s="105" t="s">
        <v>92</v>
      </c>
      <c r="C44" s="107">
        <f>50/365</f>
        <v>0.13698630136986301</v>
      </c>
      <c r="D44" s="50"/>
      <c r="E44" s="54"/>
      <c r="F44" s="32"/>
    </row>
    <row r="45" spans="1:6" ht="15.75" thickBot="1">
      <c r="A45" s="79" t="s">
        <v>91</v>
      </c>
      <c r="B45" s="106" t="s">
        <v>94</v>
      </c>
      <c r="C45" s="108">
        <f>120/365</f>
        <v>0.32876712328767121</v>
      </c>
      <c r="D45" s="50"/>
      <c r="E45" s="50"/>
      <c r="F45" s="50"/>
    </row>
    <row r="46" spans="1:6" ht="15.75" thickBot="1">
      <c r="A46" s="53"/>
      <c r="B46" s="54"/>
      <c r="C46" s="81" t="s">
        <v>0</v>
      </c>
      <c r="D46" s="50"/>
      <c r="E46" s="50"/>
      <c r="F46" s="50"/>
    </row>
    <row r="47" spans="1:6">
      <c r="A47" s="63" t="s">
        <v>88</v>
      </c>
      <c r="B47" s="59" t="s">
        <v>87</v>
      </c>
      <c r="C47" s="60" t="s">
        <v>89</v>
      </c>
      <c r="D47" s="50"/>
      <c r="E47" s="50"/>
      <c r="F47" s="50"/>
    </row>
    <row r="48" spans="1:6">
      <c r="A48" s="58" t="s">
        <v>84</v>
      </c>
      <c r="B48" s="111">
        <f>E53</f>
        <v>280.64720561867443</v>
      </c>
      <c r="C48" s="61">
        <v>50</v>
      </c>
      <c r="D48" s="50"/>
      <c r="E48" s="50"/>
      <c r="F48" s="50"/>
    </row>
    <row r="49" spans="1:6">
      <c r="A49" s="58" t="s">
        <v>85</v>
      </c>
      <c r="B49" s="111">
        <v>443.58</v>
      </c>
      <c r="C49" s="61">
        <v>120</v>
      </c>
      <c r="D49" s="50"/>
      <c r="E49" s="50"/>
      <c r="F49" s="50"/>
    </row>
    <row r="50" spans="1:6" ht="15.75" thickBot="1">
      <c r="A50" s="64" t="s">
        <v>86</v>
      </c>
      <c r="B50" s="112">
        <f>((B49*C49)+(B48*C48))/170</f>
        <v>395.65858988784544</v>
      </c>
      <c r="C50" s="62">
        <v>170</v>
      </c>
      <c r="D50" s="50"/>
      <c r="E50" s="50"/>
      <c r="F50" s="50"/>
    </row>
    <row r="51" spans="1:6">
      <c r="A51" s="53"/>
      <c r="B51" s="50"/>
      <c r="C51" s="50"/>
      <c r="D51" s="50"/>
      <c r="E51" s="50"/>
      <c r="F51" s="81" t="s">
        <v>0</v>
      </c>
    </row>
    <row r="52" spans="1:6" ht="60">
      <c r="A52" s="49" t="s">
        <v>99</v>
      </c>
      <c r="B52" s="56" t="s">
        <v>113</v>
      </c>
      <c r="C52" s="56" t="s">
        <v>114</v>
      </c>
      <c r="D52" s="65" t="s">
        <v>115</v>
      </c>
      <c r="E52" s="56" t="s">
        <v>81</v>
      </c>
      <c r="F52" s="65" t="s">
        <v>83</v>
      </c>
    </row>
    <row r="53" spans="1:6">
      <c r="A53" s="129" t="s">
        <v>98</v>
      </c>
      <c r="B53" s="113">
        <f>B36/$B$28</f>
        <v>1.3676092544987146E-2</v>
      </c>
      <c r="C53" s="103">
        <f>$F$27*B53/252</f>
        <v>21.280404250272966</v>
      </c>
      <c r="D53" s="104">
        <f>SUM(F36,C53)</f>
        <v>282.66228624464571</v>
      </c>
      <c r="E53" s="234">
        <f>((D53*16)+(D54*2))/18</f>
        <v>280.64720561867443</v>
      </c>
      <c r="F53" s="235">
        <v>280.64999999999998</v>
      </c>
    </row>
    <row r="54" spans="1:6">
      <c r="A54" s="129" t="s">
        <v>74</v>
      </c>
      <c r="B54" s="113">
        <f>B37/$B$28</f>
        <v>1.2798628963153386E-2</v>
      </c>
      <c r="C54" s="103">
        <f>$F$27*B54/252</f>
        <v>19.915044980080015</v>
      </c>
      <c r="D54" s="104">
        <f>SUM(F37,C54)</f>
        <v>264.52656061090408</v>
      </c>
      <c r="E54" s="234"/>
      <c r="F54" s="235"/>
    </row>
    <row r="55" spans="1:6">
      <c r="A55" s="129" t="s">
        <v>90</v>
      </c>
      <c r="B55" s="113">
        <f>B38/$B$28</f>
        <v>1.7439588688946021E-2</v>
      </c>
      <c r="C55" s="103">
        <f>$F$27*B55/252</f>
        <v>27.136515495084932</v>
      </c>
      <c r="D55" s="104">
        <f>SUM(F38,C55)</f>
        <v>280.64955292505914</v>
      </c>
      <c r="E55" s="234">
        <f>((D55*C48)+(C49*D56))/C50</f>
        <v>395.65832827037855</v>
      </c>
      <c r="F55" s="124">
        <v>280.64999999999998</v>
      </c>
    </row>
    <row r="56" spans="1:6">
      <c r="A56" s="129" t="s">
        <v>91</v>
      </c>
      <c r="B56" s="113">
        <f>B39/$B$28</f>
        <v>1.7439588688946021E-2</v>
      </c>
      <c r="C56" s="103">
        <f>$F$27*B56/252</f>
        <v>27.136515495084932</v>
      </c>
      <c r="D56" s="104">
        <f>SUM(F39,C56)</f>
        <v>443.57865133092827</v>
      </c>
      <c r="E56" s="234"/>
      <c r="F56" s="124">
        <f>D56</f>
        <v>443.57865133092827</v>
      </c>
    </row>
    <row r="57" spans="1:6">
      <c r="A57" s="55"/>
      <c r="B57" s="53"/>
      <c r="C57" s="57"/>
      <c r="D57" s="57"/>
      <c r="E57" s="57"/>
      <c r="F57" s="54"/>
    </row>
    <row r="58" spans="1:6">
      <c r="A58" s="55"/>
      <c r="B58" s="53"/>
      <c r="C58" s="57"/>
      <c r="D58" s="57"/>
      <c r="E58" s="57"/>
      <c r="F58" s="54"/>
    </row>
    <row r="59" spans="1:6">
      <c r="A59" s="55"/>
      <c r="B59" s="53"/>
      <c r="C59" s="57"/>
      <c r="D59" s="57"/>
      <c r="E59" s="57"/>
      <c r="F59" s="54"/>
    </row>
    <row r="60" spans="1:6">
      <c r="A60" s="55"/>
      <c r="B60" s="53"/>
      <c r="C60" s="57"/>
      <c r="D60" s="57"/>
      <c r="E60" s="44" t="s">
        <v>154</v>
      </c>
      <c r="F60" s="44" t="s">
        <v>157</v>
      </c>
    </row>
    <row r="61" spans="1:6" ht="18.75">
      <c r="A61" s="122" t="s">
        <v>112</v>
      </c>
      <c r="C61" s="30"/>
      <c r="D61" s="30"/>
      <c r="E61" s="57"/>
      <c r="F61" s="54"/>
    </row>
    <row r="62" spans="1:6">
      <c r="A62" s="55"/>
      <c r="B62" s="53"/>
      <c r="C62" s="57"/>
      <c r="D62" s="57"/>
    </row>
    <row r="63" spans="1:6" ht="15.75" thickBot="1">
      <c r="A63" s="99" t="s">
        <v>108</v>
      </c>
      <c r="B63" s="50"/>
      <c r="C63" s="50"/>
      <c r="D63" s="50"/>
      <c r="E63" s="50"/>
      <c r="F63" s="81" t="s">
        <v>0</v>
      </c>
    </row>
    <row r="64" spans="1:6" ht="45">
      <c r="A64" s="93"/>
      <c r="B64" s="94" t="s">
        <v>110</v>
      </c>
      <c r="C64" s="94" t="s">
        <v>67</v>
      </c>
      <c r="D64" s="95" t="s">
        <v>103</v>
      </c>
      <c r="E64" s="94" t="s">
        <v>104</v>
      </c>
      <c r="F64" s="96" t="s">
        <v>105</v>
      </c>
    </row>
    <row r="65" spans="1:6">
      <c r="A65" s="73" t="s">
        <v>75</v>
      </c>
      <c r="B65" s="24">
        <f>[1]Místnosti!I50</f>
        <v>178.02</v>
      </c>
      <c r="C65" s="109">
        <v>1</v>
      </c>
      <c r="D65" s="24">
        <f>D33</f>
        <v>1.0179933410551529</v>
      </c>
      <c r="E65" s="24" t="s">
        <v>72</v>
      </c>
      <c r="F65" s="71">
        <f>B65*C65*D65</f>
        <v>181.22317457463834</v>
      </c>
    </row>
    <row r="66" spans="1:6">
      <c r="A66" s="73" t="s">
        <v>76</v>
      </c>
      <c r="B66" s="24">
        <f>[1]Místnosti!I50</f>
        <v>178.02</v>
      </c>
      <c r="C66" s="109">
        <v>1</v>
      </c>
      <c r="D66" s="24">
        <f>D33</f>
        <v>1.0179933410551529</v>
      </c>
      <c r="E66" s="24" t="s">
        <v>72</v>
      </c>
      <c r="F66" s="71">
        <f>B66*C66*D66+B85</f>
        <v>244.13653436299813</v>
      </c>
    </row>
    <row r="67" spans="1:6">
      <c r="A67" s="73" t="s">
        <v>77</v>
      </c>
      <c r="B67" s="24">
        <f>([1]Místnosti!I2+[1]Místnosti!I15)/2</f>
        <v>72.775000000000006</v>
      </c>
      <c r="C67" s="114">
        <v>1</v>
      </c>
      <c r="D67" s="20">
        <f>D33</f>
        <v>1.0179933410551529</v>
      </c>
      <c r="E67" s="24" t="s">
        <v>72</v>
      </c>
      <c r="F67" s="71">
        <f>B67*D67</f>
        <v>74.08446539528876</v>
      </c>
    </row>
    <row r="68" spans="1:6">
      <c r="A68" s="73" t="s">
        <v>78</v>
      </c>
      <c r="B68" s="24">
        <f>B67</f>
        <v>72.775000000000006</v>
      </c>
      <c r="C68" s="114">
        <v>1</v>
      </c>
      <c r="D68" s="20">
        <f>D33</f>
        <v>1.0179933410551529</v>
      </c>
      <c r="E68" s="24" t="s">
        <v>72</v>
      </c>
      <c r="F68" s="71">
        <f>B67*D67+B85</f>
        <v>136.99782518364856</v>
      </c>
    </row>
    <row r="69" spans="1:6" ht="15.75" thickBot="1">
      <c r="A69" s="74" t="s">
        <v>73</v>
      </c>
      <c r="B69" s="75">
        <f>[1]Místnosti!I93</f>
        <v>23.56</v>
      </c>
      <c r="C69" s="115">
        <v>1</v>
      </c>
      <c r="D69" s="97">
        <f>E32</f>
        <v>7.5831483833618512</v>
      </c>
      <c r="E69" s="97" t="s">
        <v>71</v>
      </c>
      <c r="F69" s="76">
        <f>B69*C69*D69</f>
        <v>178.65897591200519</v>
      </c>
    </row>
    <row r="70" spans="1:6" ht="15.75" thickBot="1">
      <c r="A70" s="23"/>
      <c r="B70" s="25"/>
      <c r="C70" s="25"/>
      <c r="D70" s="81" t="s">
        <v>0</v>
      </c>
      <c r="E70" s="25"/>
      <c r="F70" s="25"/>
    </row>
    <row r="71" spans="1:6" ht="60">
      <c r="A71" s="98" t="s">
        <v>106</v>
      </c>
      <c r="B71" s="56" t="s">
        <v>113</v>
      </c>
      <c r="C71" s="56" t="s">
        <v>114</v>
      </c>
      <c r="D71" s="65" t="s">
        <v>115</v>
      </c>
      <c r="E71" s="236"/>
      <c r="F71" s="236"/>
    </row>
    <row r="72" spans="1:6">
      <c r="A72" s="73" t="s">
        <v>75</v>
      </c>
      <c r="B72" s="116">
        <f>B65/$B$28</f>
        <v>0.12203598971722368</v>
      </c>
      <c r="C72" s="100">
        <f>B72*$F$27/(252*8)</f>
        <v>23.736450906225532</v>
      </c>
      <c r="D72" s="101">
        <f>SUM(F65,C72)</f>
        <v>204.95962548086388</v>
      </c>
      <c r="E72" s="31"/>
      <c r="F72" s="92"/>
    </row>
    <row r="73" spans="1:6">
      <c r="A73" s="125" t="s">
        <v>76</v>
      </c>
      <c r="B73" s="116">
        <f>B66/$B$28</f>
        <v>0.12203598971722368</v>
      </c>
      <c r="C73" s="100">
        <f>B73*$F$27/(252*8)</f>
        <v>23.736450906225532</v>
      </c>
      <c r="D73" s="127">
        <f>SUM(F66,C73)</f>
        <v>267.87298526922365</v>
      </c>
      <c r="E73" s="31"/>
      <c r="F73" s="92"/>
    </row>
    <row r="74" spans="1:6">
      <c r="A74" s="73" t="s">
        <v>77</v>
      </c>
      <c r="B74" s="116">
        <f>B67/$B$28</f>
        <v>4.988860325621252E-2</v>
      </c>
      <c r="C74" s="100">
        <f>B74*$F$27/(252*8)</f>
        <v>9.7035176648722761</v>
      </c>
      <c r="D74" s="101">
        <f>SUM(F67,C74)</f>
        <v>83.787983060161039</v>
      </c>
      <c r="E74" s="31"/>
      <c r="F74" s="92"/>
    </row>
    <row r="75" spans="1:6">
      <c r="A75" s="125" t="s">
        <v>78</v>
      </c>
      <c r="B75" s="116">
        <f>B68/$B$28</f>
        <v>4.988860325621252E-2</v>
      </c>
      <c r="C75" s="100">
        <f>B75*$F$27/(252*8)</f>
        <v>9.7035176648722761</v>
      </c>
      <c r="D75" s="127">
        <f>SUM(F68,C75)</f>
        <v>146.70134284852082</v>
      </c>
      <c r="E75" s="31"/>
      <c r="F75" s="92"/>
    </row>
    <row r="76" spans="1:6" ht="15.75" thickBot="1">
      <c r="A76" s="126" t="s">
        <v>73</v>
      </c>
      <c r="B76" s="117">
        <f>B69/$B$28</f>
        <v>1.6150814053127679E-2</v>
      </c>
      <c r="C76" s="102">
        <f>$F$27*B76/252</f>
        <v>25.131144066989027</v>
      </c>
      <c r="D76" s="128">
        <f>SUM(F69,C76)</f>
        <v>203.79011997899423</v>
      </c>
      <c r="E76" s="31"/>
      <c r="F76" s="31"/>
    </row>
    <row r="77" spans="1:6">
      <c r="A77" s="23"/>
      <c r="B77" s="91"/>
    </row>
    <row r="78" spans="1:6">
      <c r="A78" s="1" t="s">
        <v>109</v>
      </c>
    </row>
    <row r="79" spans="1:6">
      <c r="B79" s="2" t="s">
        <v>0</v>
      </c>
    </row>
    <row r="80" spans="1:6">
      <c r="A80" s="4" t="s">
        <v>36</v>
      </c>
      <c r="B80" s="47">
        <v>761000</v>
      </c>
      <c r="C80" s="6"/>
    </row>
    <row r="81" spans="1:3">
      <c r="A81" s="37" t="s">
        <v>20</v>
      </c>
      <c r="B81" s="47">
        <v>6</v>
      </c>
      <c r="C81" s="6"/>
    </row>
    <row r="82" spans="1:3">
      <c r="A82" s="37" t="s">
        <v>21</v>
      </c>
      <c r="B82" s="47">
        <f>B80/B81</f>
        <v>126833.33333333333</v>
      </c>
      <c r="C82" s="6"/>
    </row>
    <row r="83" spans="1:3">
      <c r="A83" s="37" t="s">
        <v>22</v>
      </c>
      <c r="B83" s="47">
        <f>B82/12</f>
        <v>10569.444444444443</v>
      </c>
      <c r="C83" s="6"/>
    </row>
    <row r="84" spans="1:3">
      <c r="A84" s="37" t="s">
        <v>37</v>
      </c>
      <c r="B84" s="47">
        <f>B82/252</f>
        <v>503.30687830687827</v>
      </c>
      <c r="C84" s="6"/>
    </row>
    <row r="85" spans="1:3">
      <c r="A85" s="166" t="s">
        <v>23</v>
      </c>
      <c r="B85" s="167">
        <f>B84/8</f>
        <v>62.913359788359784</v>
      </c>
      <c r="C85" s="6"/>
    </row>
    <row r="86" spans="1:3">
      <c r="B86" s="6"/>
      <c r="C86" s="6"/>
    </row>
    <row r="87" spans="1:3">
      <c r="A87" s="1" t="s">
        <v>24</v>
      </c>
      <c r="B87" s="6"/>
      <c r="C87" s="6"/>
    </row>
    <row r="88" spans="1:3">
      <c r="B88" s="2" t="s">
        <v>0</v>
      </c>
    </row>
    <row r="89" spans="1:3">
      <c r="A89" s="37" t="s">
        <v>25</v>
      </c>
      <c r="B89" s="47">
        <v>0</v>
      </c>
    </row>
    <row r="90" spans="1:3">
      <c r="A90" s="37" t="s">
        <v>26</v>
      </c>
      <c r="B90" s="5">
        <v>0.01</v>
      </c>
    </row>
    <row r="91" spans="1:3">
      <c r="A91" s="166" t="s">
        <v>27</v>
      </c>
      <c r="B91" s="167">
        <f>B89/B90</f>
        <v>0</v>
      </c>
    </row>
  </sheetData>
  <mergeCells count="10">
    <mergeCell ref="E53:E54"/>
    <mergeCell ref="F53:F54"/>
    <mergeCell ref="E55:E56"/>
    <mergeCell ref="E71:F71"/>
    <mergeCell ref="B14:B20"/>
    <mergeCell ref="C14:C20"/>
    <mergeCell ref="D14:D20"/>
    <mergeCell ref="E14:E20"/>
    <mergeCell ref="F14:F20"/>
    <mergeCell ref="B41:C41"/>
  </mergeCells>
  <pageMargins left="0.70866141732283472" right="0.70866141732283472" top="0.78740157480314965" bottom="0.78740157480314965" header="0.31496062992125984" footer="0.31496062992125984"/>
  <pageSetup paperSize="9" scale="80" fitToHeight="2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N1"/>
    </sheetView>
  </sheetViews>
  <sheetFormatPr defaultRowHeight="15"/>
  <cols>
    <col min="1" max="1" width="77.85546875" customWidth="1"/>
    <col min="2" max="3" width="9.140625" style="17"/>
    <col min="5" max="5" width="11.5703125" customWidth="1"/>
    <col min="6" max="6" width="18.7109375" bestFit="1" customWidth="1"/>
  </cols>
  <sheetData>
    <row r="1" spans="1:3">
      <c r="B1" s="44" t="s">
        <v>155</v>
      </c>
    </row>
    <row r="2" spans="1:3" ht="18.75">
      <c r="A2" s="122" t="s">
        <v>116</v>
      </c>
    </row>
    <row r="4" spans="1:3">
      <c r="A4" s="244" t="s">
        <v>57</v>
      </c>
      <c r="B4" s="245"/>
      <c r="C4" s="30"/>
    </row>
    <row r="5" spans="1:3">
      <c r="A5" s="7" t="s">
        <v>60</v>
      </c>
      <c r="B5" s="18" t="s">
        <v>59</v>
      </c>
      <c r="C5" s="28"/>
    </row>
    <row r="6" spans="1:3">
      <c r="A6" s="3" t="s">
        <v>79</v>
      </c>
      <c r="B6" s="18">
        <v>350</v>
      </c>
      <c r="C6" s="28"/>
    </row>
    <row r="7" spans="1:3">
      <c r="A7" s="3" t="s">
        <v>80</v>
      </c>
      <c r="B7" s="18">
        <v>350</v>
      </c>
      <c r="C7" s="28"/>
    </row>
    <row r="8" spans="1:3">
      <c r="A8" s="3" t="s">
        <v>82</v>
      </c>
      <c r="B8" s="18">
        <v>600</v>
      </c>
      <c r="C8" s="28"/>
    </row>
    <row r="9" spans="1:3">
      <c r="A9" s="3" t="s">
        <v>56</v>
      </c>
      <c r="B9" s="18">
        <v>80</v>
      </c>
      <c r="C9" s="28"/>
    </row>
    <row r="10" spans="1:3">
      <c r="A10" s="3"/>
      <c r="B10" s="18"/>
      <c r="C10" s="28"/>
    </row>
    <row r="11" spans="1:3">
      <c r="A11" s="7" t="s">
        <v>61</v>
      </c>
      <c r="B11" s="18"/>
      <c r="C11" s="28"/>
    </row>
    <row r="12" spans="1:3">
      <c r="A12" s="3" t="s">
        <v>65</v>
      </c>
      <c r="B12" s="18">
        <v>350</v>
      </c>
      <c r="C12" s="28"/>
    </row>
    <row r="13" spans="1:3">
      <c r="A13" s="3" t="s">
        <v>66</v>
      </c>
      <c r="B13" s="18">
        <v>200</v>
      </c>
      <c r="C13" s="28"/>
    </row>
    <row r="14" spans="1:3" ht="15" customHeight="1"/>
    <row r="15" spans="1:3">
      <c r="A15" s="244" t="s">
        <v>58</v>
      </c>
      <c r="B15" s="245"/>
      <c r="C15" s="30"/>
    </row>
    <row r="16" spans="1:3">
      <c r="A16" s="7" t="s">
        <v>60</v>
      </c>
      <c r="B16" s="19" t="s">
        <v>59</v>
      </c>
      <c r="C16" s="29"/>
    </row>
    <row r="17" spans="1:3">
      <c r="A17" s="3" t="s">
        <v>79</v>
      </c>
      <c r="B17" s="21">
        <f>(B6/1.21)*0.97024</f>
        <v>280.64793388429752</v>
      </c>
      <c r="C17" s="27"/>
    </row>
    <row r="18" spans="1:3">
      <c r="A18" s="3" t="s">
        <v>80</v>
      </c>
      <c r="B18" s="21">
        <f>(B7/1.21)*0.97024</f>
        <v>280.64793388429752</v>
      </c>
      <c r="C18" s="27"/>
    </row>
    <row r="19" spans="1:3">
      <c r="A19" s="3" t="s">
        <v>82</v>
      </c>
      <c r="B19" s="21">
        <f>(B8/1.21)*0.89456</f>
        <v>443.58347107438021</v>
      </c>
      <c r="C19" s="27"/>
    </row>
    <row r="20" spans="1:3">
      <c r="A20" s="3"/>
      <c r="B20" s="19"/>
      <c r="C20" s="29"/>
    </row>
    <row r="21" spans="1:3">
      <c r="A21" s="7" t="s">
        <v>61</v>
      </c>
      <c r="B21" s="19"/>
      <c r="C21" s="29"/>
    </row>
    <row r="22" spans="1:3">
      <c r="A22" s="3" t="s">
        <v>65</v>
      </c>
      <c r="B22" s="21">
        <f>(B12/1.21)*0.92608</f>
        <v>267.87438016528927</v>
      </c>
      <c r="C22" s="27"/>
    </row>
    <row r="23" spans="1:3">
      <c r="A23" s="3" t="s">
        <v>66</v>
      </c>
      <c r="B23" s="21">
        <f>(B13/1.21)*0.88751</f>
        <v>146.69586776859506</v>
      </c>
      <c r="C23" s="27"/>
    </row>
    <row r="24" spans="1:3">
      <c r="A24" s="26"/>
      <c r="B24" s="27"/>
      <c r="C24" s="27"/>
    </row>
  </sheetData>
  <mergeCells count="2">
    <mergeCell ref="A15:B15"/>
    <mergeCell ref="A4:B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výkaz</vt:lpstr>
      <vt:lpstr>AUTO</vt:lpstr>
      <vt:lpstr>Prostory_technika</vt:lpstr>
      <vt:lpstr>Cenotvorba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Jaromira</dc:creator>
  <cp:lastModifiedBy>juherova</cp:lastModifiedBy>
  <cp:lastPrinted>2014-01-13T11:36:02Z</cp:lastPrinted>
  <dcterms:created xsi:type="dcterms:W3CDTF">2013-11-06T07:41:09Z</dcterms:created>
  <dcterms:modified xsi:type="dcterms:W3CDTF">2014-01-13T11:37:39Z</dcterms:modified>
</cp:coreProperties>
</file>