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/>
  </bookViews>
  <sheets>
    <sheet name="AUTO" sheetId="4" r:id="rId1"/>
    <sheet name="REK" sheetId="2" r:id="rId2"/>
    <sheet name="AK" sheetId="1" r:id="rId3"/>
    <sheet name="FF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C43" i="2" s="1"/>
  <c r="C44" i="2" s="1"/>
  <c r="C45" i="2" s="1"/>
  <c r="C46" i="2" s="1"/>
  <c r="C31" i="4" l="1"/>
  <c r="D31" i="4"/>
  <c r="D12" i="4" s="1"/>
  <c r="C12" i="4"/>
  <c r="E23" i="4"/>
  <c r="D23" i="4"/>
  <c r="C23" i="4"/>
  <c r="E12" i="4"/>
  <c r="E11" i="4"/>
  <c r="D11" i="4"/>
  <c r="C11" i="4"/>
  <c r="E13" i="4" l="1"/>
  <c r="E16" i="4" s="1"/>
  <c r="E25" i="4" s="1"/>
  <c r="C13" i="4"/>
  <c r="C16" i="4" s="1"/>
  <c r="C25" i="4" s="1"/>
  <c r="D13" i="4"/>
  <c r="D16" i="4" s="1"/>
  <c r="D25" i="4" s="1"/>
  <c r="C33" i="1"/>
  <c r="C36" i="1" s="1"/>
  <c r="C31" i="2"/>
  <c r="C34" i="2" s="1"/>
  <c r="C36" i="2" s="1"/>
  <c r="C37" i="2" s="1"/>
  <c r="C31" i="3"/>
  <c r="C34" i="3" s="1"/>
  <c r="C36" i="3" s="1"/>
  <c r="C37" i="3" s="1"/>
  <c r="C38" i="1" l="1"/>
  <c r="C37" i="1"/>
  <c r="C35" i="2"/>
  <c r="C35" i="3"/>
</calcChain>
</file>

<file path=xl/sharedStrings.xml><?xml version="1.0" encoding="utf-8"?>
<sst xmlns="http://schemas.openxmlformats.org/spreadsheetml/2006/main" count="144" uniqueCount="86">
  <si>
    <t>Kancelář - budova Akademická knihovna</t>
  </si>
  <si>
    <t>za rok 2013</t>
  </si>
  <si>
    <t>Voda</t>
  </si>
  <si>
    <t>Elektřina</t>
  </si>
  <si>
    <t>Teplo a chlad</t>
  </si>
  <si>
    <t>Úklid</t>
  </si>
  <si>
    <t>Pronájem a čištění rohoží</t>
  </si>
  <si>
    <t>Mytí oken</t>
  </si>
  <si>
    <t>Hygienické prostředky</t>
  </si>
  <si>
    <t>PCO</t>
  </si>
  <si>
    <t>A.S.A.</t>
  </si>
  <si>
    <t>Revize výtahů (4x ročně)</t>
  </si>
  <si>
    <t>Revize EPS a EZS (2x ročně)</t>
  </si>
  <si>
    <t>Revize SOZ (2x ročně)</t>
  </si>
  <si>
    <t>Revize vzduchotechnika a klimatizace (4x ročně)</t>
  </si>
  <si>
    <t>Revize hydrantů a has. Přístrojů (1x ročně)</t>
  </si>
  <si>
    <t>Revize dieselagregátu (1x ročně)</t>
  </si>
  <si>
    <t>SPH elektro (12 x ročně)</t>
  </si>
  <si>
    <t>Revize SHZ</t>
  </si>
  <si>
    <t>Revize protipožárních rolet</t>
  </si>
  <si>
    <t>Náklady spojené s provozem</t>
  </si>
  <si>
    <t>Ostatní náklady</t>
  </si>
  <si>
    <t xml:space="preserve">Roční osobní náklady pracovníků správy budov </t>
  </si>
  <si>
    <t>CELKEM roční náklady</t>
  </si>
  <si>
    <r>
      <t>Plocha akademické knihovny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</si>
  <si>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náklady na 1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</si>
  <si>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roční </t>
  </si>
  <si>
    <t>měsíční</t>
  </si>
  <si>
    <t xml:space="preserve">denní </t>
  </si>
  <si>
    <t xml:space="preserve">hodinové </t>
  </si>
  <si>
    <t>Útvar pro rozvoj - 224,96 m²</t>
  </si>
  <si>
    <t>Rektorát</t>
  </si>
  <si>
    <t>v Kč</t>
  </si>
  <si>
    <t xml:space="preserve">Roční osobní náklady pracovníků správy budov pro rektorát </t>
  </si>
  <si>
    <r>
      <t>Plocha Rektorátu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</si>
  <si>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Filozofická fakulta</t>
  </si>
  <si>
    <r>
      <t>Plocha FF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</si>
  <si>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v Kč </t>
  </si>
  <si>
    <t>Kalkulace nákladů využívané plochy v budovách JU pro rok  2014</t>
  </si>
  <si>
    <t>Kalkulace nákladů využívané plochy v budovách JU pro rok 2014</t>
  </si>
  <si>
    <t>Příloha č. 2</t>
  </si>
  <si>
    <t>Reg. značka vozidla</t>
  </si>
  <si>
    <t>4C8 5555</t>
  </si>
  <si>
    <t>3C1 7030</t>
  </si>
  <si>
    <t>6C3 3264</t>
  </si>
  <si>
    <t>1. Spotřeba PHM a náklady na provoz vozidla</t>
  </si>
  <si>
    <t>Zdroj pro kalkulaci</t>
  </si>
  <si>
    <t>průměrná spotřeba v l/100 km</t>
  </si>
  <si>
    <t>technický průkaz vozidla</t>
  </si>
  <si>
    <t xml:space="preserve">průměrná cena PHM        Nat 95/1 litr </t>
  </si>
  <si>
    <t>z vyhlášky o průměrných cenách na příslušný rok</t>
  </si>
  <si>
    <t>spotřeba PHM na 1 km</t>
  </si>
  <si>
    <t>prům. spotřeba*průměrná cena/100</t>
  </si>
  <si>
    <t>materiál a opravy/ 1 km</t>
  </si>
  <si>
    <t>na 1 km z nákladů za uplynulý rok</t>
  </si>
  <si>
    <t>celkem cena/1 km</t>
  </si>
  <si>
    <t>počet km</t>
  </si>
  <si>
    <t>CELKEM za spotřebu PHM</t>
  </si>
  <si>
    <t>2. Náklady na řidiče</t>
  </si>
  <si>
    <t>počet hodin řidiče</t>
  </si>
  <si>
    <t>mzda/1 hod</t>
  </si>
  <si>
    <t>ze mzdové účtárny</t>
  </si>
  <si>
    <t>cestovní náhrady</t>
  </si>
  <si>
    <t>CELKEM náklady za řidiče</t>
  </si>
  <si>
    <t xml:space="preserve">CELKEM </t>
  </si>
  <si>
    <t>Kalkulace materiálu a oprav</t>
  </si>
  <si>
    <t>2C4 5555</t>
  </si>
  <si>
    <t>náklady na materiál a opravy za rok 2012</t>
  </si>
  <si>
    <t>počet ujetých km za rok 2012</t>
  </si>
  <si>
    <t>náklady na 1 km</t>
  </si>
  <si>
    <t>pro rok 2014</t>
  </si>
  <si>
    <t>Kalkulace nákladů spojených s provozem služebních vozidel v roce 2014</t>
  </si>
  <si>
    <t>Zasedací místnost</t>
  </si>
  <si>
    <t>AV technika - pořizovací cena</t>
  </si>
  <si>
    <t>životnost v létech</t>
  </si>
  <si>
    <t>roční podíl</t>
  </si>
  <si>
    <t>měsíční podíl</t>
  </si>
  <si>
    <t>denní podíl (průměrný počet dnů 30,41)</t>
  </si>
  <si>
    <t>hodinový podíl</t>
  </si>
  <si>
    <t>Kalkulace nákladů spojených s využitím laboratorních přístrojů</t>
  </si>
  <si>
    <t>Pořizovací cena přístroje</t>
  </si>
  <si>
    <t>Životnost v hodinách</t>
  </si>
  <si>
    <t>Náklady na 1 hodinu provozu</t>
  </si>
  <si>
    <t>Příloha č. 3 a</t>
  </si>
  <si>
    <t>Příloha č. 3 b</t>
  </si>
  <si>
    <t>Příloha č. 3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</si>
</sst>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19" borderId="12" applyNumberFormat="0" applyFont="0" applyAlignment="0" applyProtection="0"/>
    <xf numFmtId="0" fontId="19" fillId="19" borderId="12" applyNumberFormat="0" applyFon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4" fillId="20" borderId="14" applyNumberFormat="0" applyAlignment="0" applyProtection="0"/>
    <xf numFmtId="0" fontId="24" fillId="20" borderId="14" applyNumberFormat="0" applyAlignment="0" applyProtection="0"/>
    <xf numFmtId="0" fontId="25" fillId="20" borderId="15" applyNumberFormat="0" applyAlignment="0" applyProtection="0"/>
    <xf numFmtId="0" fontId="25" fillId="20" borderId="1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3" xfId="0" applyFill="1" applyBorder="1" applyAlignment="1">
      <alignment wrapText="1"/>
    </xf>
    <xf numFmtId="0" fontId="0" fillId="0" borderId="0" xfId="0" applyAlignment="1">
      <alignment wrapText="1"/>
    </xf>
    <xf numFmtId="3" fontId="0" fillId="0" borderId="4" xfId="0" applyNumberFormat="1" applyBorder="1"/>
    <xf numFmtId="0" fontId="1" fillId="2" borderId="3" xfId="0" applyFont="1" applyFill="1" applyBorder="1"/>
    <xf numFmtId="3" fontId="1" fillId="2" borderId="4" xfId="0" applyNumberFormat="1" applyFont="1" applyFill="1" applyBorder="1"/>
    <xf numFmtId="4" fontId="1" fillId="2" borderId="4" xfId="0" applyNumberFormat="1" applyFont="1" applyFill="1" applyBorder="1"/>
    <xf numFmtId="0" fontId="1" fillId="2" borderId="5" xfId="0" applyFont="1" applyFill="1" applyBorder="1"/>
    <xf numFmtId="0" fontId="6" fillId="2" borderId="0" xfId="0" applyFont="1" applyFill="1" applyBorder="1"/>
    <xf numFmtId="0" fontId="0" fillId="0" borderId="16" xfId="0" applyBorder="1"/>
    <xf numFmtId="0" fontId="0" fillId="0" borderId="18" xfId="0" applyBorder="1"/>
    <xf numFmtId="0" fontId="0" fillId="0" borderId="0" xfId="0" applyAlignment="1">
      <alignment horizontal="center" wrapText="1"/>
    </xf>
    <xf numFmtId="4" fontId="0" fillId="0" borderId="4" xfId="0" applyNumberFormat="1" applyBorder="1"/>
    <xf numFmtId="0" fontId="0" fillId="0" borderId="4" xfId="0" applyBorder="1"/>
    <xf numFmtId="0" fontId="0" fillId="0" borderId="6" xfId="0" applyBorder="1"/>
    <xf numFmtId="3" fontId="0" fillId="0" borderId="17" xfId="0" applyNumberFormat="1" applyBorder="1"/>
    <xf numFmtId="0" fontId="0" fillId="0" borderId="0" xfId="0" applyFill="1"/>
    <xf numFmtId="0" fontId="3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/>
    </xf>
    <xf numFmtId="3" fontId="0" fillId="0" borderId="2" xfId="0" applyNumberFormat="1" applyFill="1" applyBorder="1"/>
    <xf numFmtId="3" fontId="0" fillId="0" borderId="4" xfId="0" applyNumberFormat="1" applyFill="1" applyBorder="1"/>
    <xf numFmtId="4" fontId="0" fillId="0" borderId="4" xfId="0" applyNumberFormat="1" applyFill="1" applyBorder="1"/>
    <xf numFmtId="3" fontId="1" fillId="0" borderId="4" xfId="0" applyNumberFormat="1" applyFont="1" applyFill="1" applyBorder="1"/>
    <xf numFmtId="4" fontId="1" fillId="0" borderId="4" xfId="0" applyNumberFormat="1" applyFont="1" applyFill="1" applyBorder="1"/>
    <xf numFmtId="4" fontId="1" fillId="0" borderId="6" xfId="0" applyNumberFormat="1" applyFont="1" applyFill="1" applyBorder="1"/>
    <xf numFmtId="0" fontId="3" fillId="0" borderId="0" xfId="0" applyFont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/>
    <xf numFmtId="0" fontId="0" fillId="0" borderId="3" xfId="0" applyBorder="1" applyAlignment="1">
      <alignment wrapText="1"/>
    </xf>
    <xf numFmtId="0" fontId="0" fillId="0" borderId="24" xfId="0" applyBorder="1" applyAlignment="1">
      <alignment wrapText="1"/>
    </xf>
    <xf numFmtId="4" fontId="0" fillId="0" borderId="3" xfId="0" applyNumberFormat="1" applyFill="1" applyBorder="1"/>
    <xf numFmtId="4" fontId="0" fillId="0" borderId="0" xfId="0" applyNumberFormat="1"/>
    <xf numFmtId="4" fontId="0" fillId="0" borderId="3" xfId="0" applyNumberFormat="1" applyBorder="1"/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" fontId="0" fillId="0" borderId="27" xfId="0" applyNumberFormat="1" applyBorder="1"/>
    <xf numFmtId="4" fontId="0" fillId="0" borderId="29" xfId="0" applyNumberFormat="1" applyBorder="1"/>
    <xf numFmtId="4" fontId="27" fillId="0" borderId="18" xfId="0" applyNumberFormat="1" applyFont="1" applyBorder="1"/>
    <xf numFmtId="4" fontId="27" fillId="0" borderId="19" xfId="0" applyNumberFormat="1" applyFont="1" applyBorder="1"/>
    <xf numFmtId="0" fontId="0" fillId="0" borderId="24" xfId="0" applyBorder="1"/>
    <xf numFmtId="4" fontId="0" fillId="0" borderId="33" xfId="0" applyNumberFormat="1" applyFill="1" applyBorder="1"/>
    <xf numFmtId="4" fontId="0" fillId="0" borderId="33" xfId="0" applyNumberFormat="1" applyBorder="1"/>
    <xf numFmtId="0" fontId="0" fillId="0" borderId="27" xfId="0" applyBorder="1"/>
    <xf numFmtId="0" fontId="0" fillId="0" borderId="28" xfId="0" applyBorder="1"/>
    <xf numFmtId="4" fontId="0" fillId="0" borderId="34" xfId="0" applyNumberFormat="1" applyBorder="1"/>
    <xf numFmtId="4" fontId="27" fillId="0" borderId="35" xfId="0" applyNumberFormat="1" applyFont="1" applyBorder="1"/>
    <xf numFmtId="4" fontId="1" fillId="0" borderId="18" xfId="0" applyNumberFormat="1" applyFont="1" applyBorder="1"/>
    <xf numFmtId="4" fontId="1" fillId="0" borderId="35" xfId="0" applyNumberFormat="1" applyFont="1" applyBorder="1"/>
    <xf numFmtId="4" fontId="1" fillId="0" borderId="19" xfId="0" applyNumberFormat="1" applyFont="1" applyBorder="1"/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5" xfId="0" applyNumberFormat="1" applyBorder="1"/>
    <xf numFmtId="2" fontId="0" fillId="0" borderId="41" xfId="0" applyNumberFormat="1" applyBorder="1"/>
    <xf numFmtId="2" fontId="0" fillId="0" borderId="6" xfId="0" applyNumberFormat="1" applyBorder="1"/>
    <xf numFmtId="0" fontId="0" fillId="0" borderId="3" xfId="0" applyFill="1" applyBorder="1"/>
    <xf numFmtId="0" fontId="0" fillId="0" borderId="33" xfId="0" applyFill="1" applyBorder="1"/>
    <xf numFmtId="3" fontId="0" fillId="0" borderId="0" xfId="0" applyNumberFormat="1"/>
    <xf numFmtId="0" fontId="0" fillId="0" borderId="2" xfId="0" applyBorder="1"/>
    <xf numFmtId="0" fontId="1" fillId="0" borderId="5" xfId="0" applyFont="1" applyBorder="1"/>
    <xf numFmtId="0" fontId="1" fillId="0" borderId="6" xfId="0" applyFont="1" applyBorder="1"/>
    <xf numFmtId="0" fontId="28" fillId="0" borderId="1" xfId="0" applyFont="1" applyBorder="1"/>
    <xf numFmtId="3" fontId="0" fillId="0" borderId="2" xfId="0" applyNumberFormat="1" applyBorder="1"/>
    <xf numFmtId="3" fontId="1" fillId="0" borderId="6" xfId="0" applyNumberFormat="1" applyFont="1" applyBorder="1"/>
    <xf numFmtId="0" fontId="0" fillId="0" borderId="0" xfId="0" applyAlignment="1">
      <alignment vertic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88">
    <cellStyle name="20 % – Zvýraznění1 2 2" xfId="1"/>
    <cellStyle name="20 % – Zvýraznění1 2 3" xfId="2"/>
    <cellStyle name="20 % – Zvýraznění2 2 2" xfId="3"/>
    <cellStyle name="20 % – Zvýraznění2 2 3" xfId="4"/>
    <cellStyle name="20 % – Zvýraznění3 2 2" xfId="5"/>
    <cellStyle name="20 % – Zvýraznění3 2 3" xfId="6"/>
    <cellStyle name="20 % – Zvýraznění4 2 2" xfId="7"/>
    <cellStyle name="20 % – Zvýraznění4 2 3" xfId="8"/>
    <cellStyle name="20 % – Zvýraznění5 2 2" xfId="9"/>
    <cellStyle name="20 % – Zvýraznění5 2 3" xfId="10"/>
    <cellStyle name="20 % – Zvýraznění6 2 2" xfId="11"/>
    <cellStyle name="20 % – Zvýraznění6 2 3" xfId="12"/>
    <cellStyle name="40 % – Zvýraznění1 2 2" xfId="13"/>
    <cellStyle name="40 % – Zvýraznění1 2 3" xfId="14"/>
    <cellStyle name="40 % – Zvýraznění2 2 2" xfId="15"/>
    <cellStyle name="40 % – Zvýraznění2 2 3" xfId="16"/>
    <cellStyle name="40 % – Zvýraznění3 2 2" xfId="17"/>
    <cellStyle name="40 % – Zvýraznění3 2 3" xfId="18"/>
    <cellStyle name="40 % – Zvýraznění4 2 2" xfId="19"/>
    <cellStyle name="40 % – Zvýraznění4 2 3" xfId="20"/>
    <cellStyle name="40 % – Zvýraznění5 2 2" xfId="21"/>
    <cellStyle name="40 % – Zvýraznění5 2 3" xfId="22"/>
    <cellStyle name="40 % – Zvýraznění6 2 2" xfId="23"/>
    <cellStyle name="40 % – Zvýraznění6 2 3" xfId="24"/>
    <cellStyle name="60 % – Zvýraznění1 2 2" xfId="25"/>
    <cellStyle name="60 % – Zvýraznění1 2 3" xfId="26"/>
    <cellStyle name="60 % – Zvýraznění2 2 2" xfId="27"/>
    <cellStyle name="60 % – Zvýraznění2 2 3" xfId="28"/>
    <cellStyle name="60 % – Zvýraznění3 2 2" xfId="29"/>
    <cellStyle name="60 % – Zvýraznění3 2 3" xfId="30"/>
    <cellStyle name="60 % – Zvýraznění4 2 2" xfId="31"/>
    <cellStyle name="60 % – Zvýraznění4 2 3" xfId="32"/>
    <cellStyle name="60 % – Zvýraznění5 2 2" xfId="33"/>
    <cellStyle name="60 % – Zvýraznění5 2 3" xfId="34"/>
    <cellStyle name="60 % – Zvýraznění6 2 2" xfId="35"/>
    <cellStyle name="60 % – Zvýraznění6 2 3" xfId="36"/>
    <cellStyle name="Celkem 2 2" xfId="37"/>
    <cellStyle name="Celkem 2 3" xfId="38"/>
    <cellStyle name="Chybně 2 2" xfId="39"/>
    <cellStyle name="Chybně 2 3" xfId="40"/>
    <cellStyle name="Kontrolní buňka 2 2" xfId="41"/>
    <cellStyle name="Kontrolní buňka 2 3" xfId="42"/>
    <cellStyle name="Nadpis 1 2 2" xfId="43"/>
    <cellStyle name="Nadpis 1 2 3" xfId="44"/>
    <cellStyle name="Nadpis 2 2 2" xfId="45"/>
    <cellStyle name="Nadpis 2 2 3" xfId="46"/>
    <cellStyle name="Nadpis 3 2 2" xfId="47"/>
    <cellStyle name="Nadpis 3 2 3" xfId="48"/>
    <cellStyle name="Nadpis 4 2 2" xfId="49"/>
    <cellStyle name="Nadpis 4 2 3" xfId="50"/>
    <cellStyle name="Název 2 2" xfId="51"/>
    <cellStyle name="Název 2 3" xfId="52"/>
    <cellStyle name="Neutrální 2 2" xfId="53"/>
    <cellStyle name="Neutrální 2 3" xfId="54"/>
    <cellStyle name="Normální" xfId="0" builtinId="0"/>
    <cellStyle name="normální 2" xfId="55"/>
    <cellStyle name="normální 2 2" xfId="56"/>
    <cellStyle name="normální 2 3" xfId="57"/>
    <cellStyle name="normální 3" xfId="58"/>
    <cellStyle name="Normální 4" xfId="59"/>
    <cellStyle name="Poznámka 2 2" xfId="60"/>
    <cellStyle name="Poznámka 2 3" xfId="61"/>
    <cellStyle name="Propojená buňka 2 2" xfId="62"/>
    <cellStyle name="Propojená buňka 2 3" xfId="63"/>
    <cellStyle name="Správně 2 2" xfId="64"/>
    <cellStyle name="Správně 2 3" xfId="65"/>
    <cellStyle name="Text upozornění 2 2" xfId="66"/>
    <cellStyle name="Text upozornění 2 3" xfId="67"/>
    <cellStyle name="Vstup 2 2" xfId="68"/>
    <cellStyle name="Vstup 2 3" xfId="69"/>
    <cellStyle name="Výpočet 2 2" xfId="70"/>
    <cellStyle name="Výpočet 2 3" xfId="71"/>
    <cellStyle name="Výstup 2 2" xfId="72"/>
    <cellStyle name="Výstup 2 3" xfId="73"/>
    <cellStyle name="Vysvětlující text 2 2" xfId="74"/>
    <cellStyle name="Vysvětlující text 2 3" xfId="75"/>
    <cellStyle name="Zvýraznění 1 2 2" xfId="76"/>
    <cellStyle name="Zvýraznění 1 2 3" xfId="77"/>
    <cellStyle name="Zvýraznění 2 2 2" xfId="78"/>
    <cellStyle name="Zvýraznění 2 2 3" xfId="79"/>
    <cellStyle name="Zvýraznění 3 2 2" xfId="80"/>
    <cellStyle name="Zvýraznění 3 2 3" xfId="81"/>
    <cellStyle name="Zvýraznění 4 2 2" xfId="82"/>
    <cellStyle name="Zvýraznění 4 2 3" xfId="83"/>
    <cellStyle name="Zvýraznění 5 2 2" xfId="84"/>
    <cellStyle name="Zvýraznění 5 2 3" xfId="85"/>
    <cellStyle name="Zvýraznění 6 2 2" xfId="86"/>
    <cellStyle name="Zvýraznění 6 2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9524</xdr:colOff>
      <xdr:row>4</xdr:row>
      <xdr:rowOff>165751</xdr:rowOff>
    </xdr:to>
    <xdr:pic>
      <xdr:nvPicPr>
        <xdr:cNvPr id="2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4610099" cy="9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3</xdr:col>
      <xdr:colOff>19050</xdr:colOff>
      <xdr:row>4</xdr:row>
      <xdr:rowOff>165751</xdr:rowOff>
    </xdr:to>
    <xdr:pic>
      <xdr:nvPicPr>
        <xdr:cNvPr id="2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6" y="0"/>
          <a:ext cx="4591049" cy="9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933449</xdr:colOff>
      <xdr:row>4</xdr:row>
      <xdr:rowOff>165751</xdr:rowOff>
    </xdr:to>
    <xdr:pic>
      <xdr:nvPicPr>
        <xdr:cNvPr id="2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43424" cy="9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Layout" zoomScaleNormal="100" workbookViewId="0">
      <selection activeCell="B10" sqref="B10"/>
    </sheetView>
  </sheetViews>
  <sheetFormatPr defaultRowHeight="15" x14ac:dyDescent="0.25"/>
  <cols>
    <col min="1" max="1" width="24.42578125" customWidth="1"/>
    <col min="2" max="2" width="31.5703125" customWidth="1"/>
    <col min="3" max="5" width="9" customWidth="1"/>
  </cols>
  <sheetData>
    <row r="1" spans="1:6" x14ac:dyDescent="0.25">
      <c r="D1" s="89" t="s">
        <v>40</v>
      </c>
      <c r="E1" s="89"/>
    </row>
    <row r="2" spans="1:6" x14ac:dyDescent="0.25">
      <c r="A2" s="1" t="s">
        <v>71</v>
      </c>
    </row>
    <row r="4" spans="1:6" ht="15.75" thickBot="1" x14ac:dyDescent="0.3">
      <c r="E4" s="29" t="s">
        <v>32</v>
      </c>
    </row>
    <row r="5" spans="1:6" x14ac:dyDescent="0.25">
      <c r="A5" s="87"/>
      <c r="B5" s="90"/>
      <c r="C5" s="87" t="s">
        <v>70</v>
      </c>
      <c r="D5" s="90"/>
      <c r="E5" s="88"/>
    </row>
    <row r="6" spans="1:6" x14ac:dyDescent="0.25">
      <c r="A6" s="30"/>
      <c r="B6" s="31" t="s">
        <v>41</v>
      </c>
      <c r="C6" s="91" t="s">
        <v>42</v>
      </c>
      <c r="D6" s="93" t="s">
        <v>43</v>
      </c>
      <c r="E6" s="93" t="s">
        <v>44</v>
      </c>
    </row>
    <row r="7" spans="1:6" s="34" customFormat="1" ht="30.75" customHeight="1" thickBot="1" x14ac:dyDescent="0.3">
      <c r="A7" s="32" t="s">
        <v>45</v>
      </c>
      <c r="B7" s="33" t="s">
        <v>46</v>
      </c>
      <c r="C7" s="92"/>
      <c r="D7" s="94"/>
      <c r="E7" s="94"/>
    </row>
    <row r="8" spans="1:6" x14ac:dyDescent="0.25">
      <c r="A8" s="13"/>
      <c r="C8" s="13"/>
      <c r="D8" s="35"/>
      <c r="E8" s="35"/>
    </row>
    <row r="9" spans="1:6" ht="30" x14ac:dyDescent="0.25">
      <c r="A9" s="36" t="s">
        <v>47</v>
      </c>
      <c r="B9" s="37" t="s">
        <v>48</v>
      </c>
      <c r="C9" s="38">
        <v>12.05</v>
      </c>
      <c r="D9" s="25">
        <v>6.45</v>
      </c>
      <c r="E9" s="25">
        <v>7.4</v>
      </c>
      <c r="F9" s="39"/>
    </row>
    <row r="10" spans="1:6" ht="30" x14ac:dyDescent="0.25">
      <c r="A10" s="36" t="s">
        <v>49</v>
      </c>
      <c r="B10" s="37" t="s">
        <v>50</v>
      </c>
      <c r="C10" s="40">
        <v>36.1</v>
      </c>
      <c r="D10" s="16">
        <v>36.1</v>
      </c>
      <c r="E10" s="16">
        <v>36.1</v>
      </c>
      <c r="F10" s="39"/>
    </row>
    <row r="11" spans="1:6" ht="30" x14ac:dyDescent="0.25">
      <c r="A11" s="36" t="s">
        <v>51</v>
      </c>
      <c r="B11" s="37" t="s">
        <v>52</v>
      </c>
      <c r="C11" s="40">
        <f>C10*C9/100</f>
        <v>4.3500500000000004</v>
      </c>
      <c r="D11" s="16">
        <f>D10*D9/100</f>
        <v>2.3284500000000001</v>
      </c>
      <c r="E11" s="16">
        <f>E10*E9/100</f>
        <v>2.6714000000000002</v>
      </c>
      <c r="F11" s="39"/>
    </row>
    <row r="12" spans="1:6" x14ac:dyDescent="0.25">
      <c r="A12" s="36" t="s">
        <v>53</v>
      </c>
      <c r="B12" s="37" t="s">
        <v>54</v>
      </c>
      <c r="C12" s="40">
        <f>C31</f>
        <v>2.44</v>
      </c>
      <c r="D12" s="16">
        <f>D31</f>
        <v>2.31</v>
      </c>
      <c r="E12" s="16">
        <f>E31</f>
        <v>0</v>
      </c>
      <c r="F12" s="39"/>
    </row>
    <row r="13" spans="1:6" x14ac:dyDescent="0.25">
      <c r="A13" s="36" t="s">
        <v>55</v>
      </c>
      <c r="B13" s="37"/>
      <c r="C13" s="40">
        <f>SUM(C11:C12)</f>
        <v>6.7900500000000008</v>
      </c>
      <c r="D13" s="16">
        <f>SUM(D11:D12)</f>
        <v>4.6384500000000006</v>
      </c>
      <c r="E13" s="16">
        <f>SUM(E11:E12)</f>
        <v>2.6714000000000002</v>
      </c>
      <c r="F13" s="39"/>
    </row>
    <row r="14" spans="1:6" x14ac:dyDescent="0.25">
      <c r="A14" s="36" t="s">
        <v>56</v>
      </c>
      <c r="B14" s="37"/>
      <c r="C14" s="38">
        <v>0</v>
      </c>
      <c r="D14" s="25">
        <v>0</v>
      </c>
      <c r="E14" s="25">
        <v>0</v>
      </c>
      <c r="F14" s="39"/>
    </row>
    <row r="15" spans="1:6" ht="15.75" thickBot="1" x14ac:dyDescent="0.3">
      <c r="A15" s="41"/>
      <c r="B15" s="42"/>
      <c r="C15" s="43"/>
      <c r="D15" s="44"/>
      <c r="E15" s="44"/>
      <c r="F15" s="39"/>
    </row>
    <row r="16" spans="1:6" ht="15.75" thickBot="1" x14ac:dyDescent="0.3">
      <c r="A16" s="76" t="s">
        <v>57</v>
      </c>
      <c r="B16" s="77"/>
      <c r="C16" s="45">
        <f>C13*C14</f>
        <v>0</v>
      </c>
      <c r="D16" s="46">
        <f>D13*D14</f>
        <v>0</v>
      </c>
      <c r="E16" s="46">
        <f>E13*E14</f>
        <v>0</v>
      </c>
      <c r="F16" s="39"/>
    </row>
    <row r="17" spans="1:6" ht="15.75" thickBot="1" x14ac:dyDescent="0.3">
      <c r="A17" s="78"/>
      <c r="B17" s="75"/>
      <c r="C17" s="75"/>
      <c r="D17" s="75"/>
      <c r="E17" s="79"/>
      <c r="F17" s="39"/>
    </row>
    <row r="18" spans="1:6" ht="15.75" thickBot="1" x14ac:dyDescent="0.3">
      <c r="A18" s="80" t="s">
        <v>58</v>
      </c>
      <c r="B18" s="81"/>
      <c r="C18" s="81"/>
      <c r="D18" s="81"/>
      <c r="E18" s="82"/>
      <c r="F18" s="39"/>
    </row>
    <row r="19" spans="1:6" x14ac:dyDescent="0.25">
      <c r="A19" s="4" t="s">
        <v>59</v>
      </c>
      <c r="B19" s="47"/>
      <c r="C19" s="38">
        <v>0</v>
      </c>
      <c r="D19" s="48">
        <v>0</v>
      </c>
      <c r="E19" s="25">
        <v>0</v>
      </c>
      <c r="F19" s="39"/>
    </row>
    <row r="20" spans="1:6" x14ac:dyDescent="0.25">
      <c r="A20" s="4" t="s">
        <v>60</v>
      </c>
      <c r="B20" s="47" t="s">
        <v>61</v>
      </c>
      <c r="C20" s="38">
        <v>75</v>
      </c>
      <c r="D20" s="48">
        <v>0</v>
      </c>
      <c r="E20" s="25">
        <v>0</v>
      </c>
      <c r="F20" s="39"/>
    </row>
    <row r="21" spans="1:6" x14ac:dyDescent="0.25">
      <c r="A21" s="4" t="s">
        <v>62</v>
      </c>
      <c r="B21" s="47"/>
      <c r="C21" s="40">
        <v>0</v>
      </c>
      <c r="D21" s="49">
        <v>0</v>
      </c>
      <c r="E21" s="16">
        <v>0</v>
      </c>
      <c r="F21" s="39"/>
    </row>
    <row r="22" spans="1:6" ht="15.75" thickBot="1" x14ac:dyDescent="0.3">
      <c r="A22" s="50"/>
      <c r="B22" s="51"/>
      <c r="C22" s="43"/>
      <c r="D22" s="52"/>
      <c r="E22" s="44"/>
      <c r="F22" s="39"/>
    </row>
    <row r="23" spans="1:6" ht="15.75" thickBot="1" x14ac:dyDescent="0.3">
      <c r="A23" s="83" t="s">
        <v>63</v>
      </c>
      <c r="B23" s="84"/>
      <c r="C23" s="45">
        <f>SUM(C19*C20,C21)</f>
        <v>0</v>
      </c>
      <c r="D23" s="53">
        <f>SUM(D19*D20,D21)</f>
        <v>0</v>
      </c>
      <c r="E23" s="46">
        <f>SUM(E19*E20,E21)</f>
        <v>0</v>
      </c>
      <c r="F23" s="39"/>
    </row>
    <row r="24" spans="1:6" ht="15.75" thickBot="1" x14ac:dyDescent="0.3">
      <c r="A24" s="78"/>
      <c r="B24" s="75"/>
      <c r="C24" s="75"/>
      <c r="D24" s="75"/>
      <c r="E24" s="79"/>
      <c r="F24" s="39"/>
    </row>
    <row r="25" spans="1:6" ht="15.75" thickBot="1" x14ac:dyDescent="0.3">
      <c r="A25" s="80" t="s">
        <v>64</v>
      </c>
      <c r="B25" s="82"/>
      <c r="C25" s="54">
        <f>SUM(C16,C23)</f>
        <v>0</v>
      </c>
      <c r="D25" s="55">
        <f>SUM(D16,D23)</f>
        <v>0</v>
      </c>
      <c r="E25" s="56">
        <f>SUM(E16,E23)</f>
        <v>0</v>
      </c>
    </row>
    <row r="26" spans="1:6" ht="15.75" thickBot="1" x14ac:dyDescent="0.3">
      <c r="A26" s="75"/>
      <c r="B26" s="75"/>
      <c r="C26" s="75"/>
      <c r="D26" s="75"/>
      <c r="E26" s="75"/>
    </row>
    <row r="27" spans="1:6" ht="15.75" thickBot="1" x14ac:dyDescent="0.3">
      <c r="A27" s="80" t="s">
        <v>65</v>
      </c>
      <c r="B27" s="82"/>
      <c r="C27" s="78" t="s">
        <v>70</v>
      </c>
      <c r="D27" s="75"/>
      <c r="E27" s="79"/>
    </row>
    <row r="28" spans="1:6" x14ac:dyDescent="0.25">
      <c r="A28" s="87"/>
      <c r="B28" s="88"/>
      <c r="C28" s="57" t="s">
        <v>42</v>
      </c>
      <c r="D28" s="58" t="s">
        <v>66</v>
      </c>
      <c r="E28" s="59" t="s">
        <v>43</v>
      </c>
    </row>
    <row r="29" spans="1:6" x14ac:dyDescent="0.25">
      <c r="A29" s="85" t="s">
        <v>67</v>
      </c>
      <c r="B29" s="86"/>
      <c r="C29" s="63">
        <v>61982</v>
      </c>
      <c r="D29" s="64">
        <v>40634</v>
      </c>
      <c r="E29" s="17">
        <v>0</v>
      </c>
    </row>
    <row r="30" spans="1:6" x14ac:dyDescent="0.25">
      <c r="A30" s="85" t="s">
        <v>68</v>
      </c>
      <c r="B30" s="86"/>
      <c r="C30" s="63">
        <v>25450</v>
      </c>
      <c r="D30" s="64">
        <v>17596</v>
      </c>
      <c r="E30" s="17">
        <v>0</v>
      </c>
    </row>
    <row r="31" spans="1:6" ht="15.75" thickBot="1" x14ac:dyDescent="0.3">
      <c r="A31" s="73" t="s">
        <v>69</v>
      </c>
      <c r="B31" s="74"/>
      <c r="C31" s="60">
        <f>ROUND(C29/C30,2)</f>
        <v>2.44</v>
      </c>
      <c r="D31" s="61">
        <f t="shared" ref="D31" si="0">ROUND(D29/D30,2)</f>
        <v>2.31</v>
      </c>
      <c r="E31" s="62">
        <v>0</v>
      </c>
    </row>
  </sheetData>
  <mergeCells count="19">
    <mergeCell ref="D1:E1"/>
    <mergeCell ref="A5:B5"/>
    <mergeCell ref="C5:E5"/>
    <mergeCell ref="C6:C7"/>
    <mergeCell ref="D6:D7"/>
    <mergeCell ref="E6:E7"/>
    <mergeCell ref="A31:B31"/>
    <mergeCell ref="A26:E26"/>
    <mergeCell ref="A16:B16"/>
    <mergeCell ref="A17:E17"/>
    <mergeCell ref="A18:E18"/>
    <mergeCell ref="A23:B23"/>
    <mergeCell ref="A24:E24"/>
    <mergeCell ref="A25:B25"/>
    <mergeCell ref="A30:B30"/>
    <mergeCell ref="A29:B29"/>
    <mergeCell ref="A28:B28"/>
    <mergeCell ref="C27:E27"/>
    <mergeCell ref="A27:B27"/>
  </mergeCells>
  <pageMargins left="0.70866141732283472" right="0.70866141732283472" top="1.1145833333333333" bottom="0.78740157480314965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52"/>
  <sheetViews>
    <sheetView workbookViewId="0">
      <selection activeCell="B45" sqref="B45"/>
    </sheetView>
  </sheetViews>
  <sheetFormatPr defaultRowHeight="15" x14ac:dyDescent="0.25"/>
  <cols>
    <col min="2" max="2" width="55.28515625" customWidth="1"/>
    <col min="3" max="3" width="13.7109375" style="20" customWidth="1"/>
  </cols>
  <sheetData>
    <row r="6" spans="2:3" ht="13.5" customHeight="1" x14ac:dyDescent="0.25">
      <c r="C6" s="20" t="s">
        <v>83</v>
      </c>
    </row>
    <row r="7" spans="2:3" x14ac:dyDescent="0.25">
      <c r="B7" s="1" t="s">
        <v>39</v>
      </c>
    </row>
    <row r="8" spans="2:3" ht="7.5" customHeight="1" x14ac:dyDescent="0.25"/>
    <row r="9" spans="2:3" x14ac:dyDescent="0.25">
      <c r="B9" s="2" t="s">
        <v>31</v>
      </c>
    </row>
    <row r="10" spans="2:3" ht="12" customHeight="1" thickBot="1" x14ac:dyDescent="0.3">
      <c r="C10" s="21" t="s">
        <v>32</v>
      </c>
    </row>
    <row r="11" spans="2:3" ht="15" customHeight="1" thickBot="1" x14ac:dyDescent="0.3">
      <c r="B11" s="14"/>
      <c r="C11" s="22" t="s">
        <v>1</v>
      </c>
    </row>
    <row r="12" spans="2:3" ht="15" customHeight="1" x14ac:dyDescent="0.25">
      <c r="B12" s="3" t="s">
        <v>2</v>
      </c>
      <c r="C12" s="23">
        <v>79073.53</v>
      </c>
    </row>
    <row r="13" spans="2:3" ht="15" customHeight="1" x14ac:dyDescent="0.25">
      <c r="B13" s="4" t="s">
        <v>3</v>
      </c>
      <c r="C13" s="24">
        <v>833795</v>
      </c>
    </row>
    <row r="14" spans="2:3" ht="15" customHeight="1" x14ac:dyDescent="0.25">
      <c r="B14" s="4" t="s">
        <v>4</v>
      </c>
      <c r="C14" s="24">
        <v>149942</v>
      </c>
    </row>
    <row r="15" spans="2:3" ht="15" customHeight="1" x14ac:dyDescent="0.25">
      <c r="B15" s="4" t="s">
        <v>5</v>
      </c>
      <c r="C15" s="24">
        <v>265000</v>
      </c>
    </row>
    <row r="16" spans="2:3" ht="15" customHeight="1" x14ac:dyDescent="0.25">
      <c r="B16" s="4" t="s">
        <v>6</v>
      </c>
      <c r="C16" s="24">
        <v>5000</v>
      </c>
    </row>
    <row r="17" spans="2:4" ht="15" customHeight="1" x14ac:dyDescent="0.25">
      <c r="B17" s="4" t="s">
        <v>7</v>
      </c>
      <c r="C17" s="24">
        <v>65000</v>
      </c>
    </row>
    <row r="18" spans="2:4" ht="15" customHeight="1" x14ac:dyDescent="0.25">
      <c r="B18" s="4" t="s">
        <v>8</v>
      </c>
      <c r="C18" s="24">
        <v>72000</v>
      </c>
    </row>
    <row r="19" spans="2:4" ht="15" customHeight="1" x14ac:dyDescent="0.25">
      <c r="B19" s="4" t="s">
        <v>9</v>
      </c>
      <c r="C19" s="24">
        <v>230000</v>
      </c>
    </row>
    <row r="20" spans="2:4" ht="15" customHeight="1" x14ac:dyDescent="0.25">
      <c r="B20" s="4" t="s">
        <v>10</v>
      </c>
      <c r="C20" s="24">
        <v>30000</v>
      </c>
    </row>
    <row r="21" spans="2:4" ht="15" customHeight="1" x14ac:dyDescent="0.25">
      <c r="B21" s="4" t="s">
        <v>11</v>
      </c>
      <c r="C21" s="24">
        <v>20000</v>
      </c>
    </row>
    <row r="22" spans="2:4" ht="15" customHeight="1" x14ac:dyDescent="0.25">
      <c r="B22" s="4" t="s">
        <v>12</v>
      </c>
      <c r="C22" s="24">
        <v>30000</v>
      </c>
    </row>
    <row r="23" spans="2:4" ht="15" customHeight="1" x14ac:dyDescent="0.25">
      <c r="B23" s="4" t="s">
        <v>13</v>
      </c>
      <c r="C23" s="24">
        <v>10000</v>
      </c>
    </row>
    <row r="24" spans="2:4" ht="15" customHeight="1" x14ac:dyDescent="0.25">
      <c r="B24" s="4" t="s">
        <v>14</v>
      </c>
      <c r="C24" s="24">
        <v>47000</v>
      </c>
    </row>
    <row r="25" spans="2:4" ht="15" customHeight="1" x14ac:dyDescent="0.25">
      <c r="B25" s="4" t="s">
        <v>15</v>
      </c>
      <c r="C25" s="24">
        <v>5000</v>
      </c>
    </row>
    <row r="26" spans="2:4" ht="15" customHeight="1" x14ac:dyDescent="0.25">
      <c r="B26" s="4" t="s">
        <v>16</v>
      </c>
      <c r="C26" s="24">
        <v>10000</v>
      </c>
    </row>
    <row r="27" spans="2:4" ht="15" customHeight="1" x14ac:dyDescent="0.25">
      <c r="B27" s="4" t="s">
        <v>17</v>
      </c>
      <c r="C27" s="24">
        <v>10000</v>
      </c>
    </row>
    <row r="28" spans="2:4" ht="15" customHeight="1" x14ac:dyDescent="0.25">
      <c r="B28" s="4" t="s">
        <v>20</v>
      </c>
      <c r="C28" s="24">
        <v>100000</v>
      </c>
    </row>
    <row r="29" spans="2:4" ht="15" customHeight="1" x14ac:dyDescent="0.25">
      <c r="B29" s="4" t="s">
        <v>21</v>
      </c>
      <c r="C29" s="24">
        <v>70000</v>
      </c>
    </row>
    <row r="30" spans="2:4" ht="15" customHeight="1" x14ac:dyDescent="0.25">
      <c r="B30" s="5" t="s">
        <v>33</v>
      </c>
      <c r="C30" s="24">
        <v>281139</v>
      </c>
      <c r="D30" s="15"/>
    </row>
    <row r="31" spans="2:4" ht="15" customHeight="1" x14ac:dyDescent="0.25">
      <c r="B31" s="4" t="s">
        <v>23</v>
      </c>
      <c r="C31" s="24">
        <f>SUM(C12:C30)</f>
        <v>2312949.5300000003</v>
      </c>
    </row>
    <row r="32" spans="2:4" ht="15" customHeight="1" x14ac:dyDescent="0.25">
      <c r="B32" s="4" t="s">
        <v>34</v>
      </c>
      <c r="C32" s="25">
        <v>2203.38</v>
      </c>
    </row>
    <row r="33" spans="2:3" ht="15" customHeight="1" x14ac:dyDescent="0.25">
      <c r="B33" s="8" t="s">
        <v>25</v>
      </c>
      <c r="C33" s="25"/>
    </row>
    <row r="34" spans="2:3" ht="15" customHeight="1" x14ac:dyDescent="0.25">
      <c r="B34" s="8" t="s">
        <v>26</v>
      </c>
      <c r="C34" s="26">
        <f>C31/C32</f>
        <v>1049.7279316323104</v>
      </c>
    </row>
    <row r="35" spans="2:3" ht="15" customHeight="1" x14ac:dyDescent="0.25">
      <c r="B35" s="8" t="s">
        <v>27</v>
      </c>
      <c r="C35" s="27">
        <f>C34/12</f>
        <v>87.477327636025862</v>
      </c>
    </row>
    <row r="36" spans="2:3" ht="15" customHeight="1" x14ac:dyDescent="0.25">
      <c r="B36" s="8" t="s">
        <v>28</v>
      </c>
      <c r="C36" s="27">
        <f>C34/252</f>
        <v>4.1655870302869458</v>
      </c>
    </row>
    <row r="37" spans="2:3" ht="15" customHeight="1" thickBot="1" x14ac:dyDescent="0.3">
      <c r="B37" s="11" t="s">
        <v>29</v>
      </c>
      <c r="C37" s="28">
        <f>C36/8</f>
        <v>0.52069837878586822</v>
      </c>
    </row>
    <row r="38" spans="2:3" ht="14.25" customHeight="1" x14ac:dyDescent="0.25"/>
    <row r="39" spans="2:3" x14ac:dyDescent="0.25">
      <c r="B39" s="2" t="s">
        <v>72</v>
      </c>
      <c r="C39"/>
    </row>
    <row r="40" spans="2:3" ht="9" customHeight="1" thickBot="1" x14ac:dyDescent="0.3">
      <c r="C40" s="29" t="s">
        <v>32</v>
      </c>
    </row>
    <row r="41" spans="2:3" ht="14.25" customHeight="1" x14ac:dyDescent="0.25">
      <c r="B41" s="69" t="s">
        <v>73</v>
      </c>
      <c r="C41" s="70">
        <f>1970922+9995</f>
        <v>1980917</v>
      </c>
    </row>
    <row r="42" spans="2:3" ht="14.25" customHeight="1" x14ac:dyDescent="0.25">
      <c r="B42" s="4" t="s">
        <v>74</v>
      </c>
      <c r="C42" s="7">
        <v>6</v>
      </c>
    </row>
    <row r="43" spans="2:3" ht="14.25" customHeight="1" x14ac:dyDescent="0.25">
      <c r="B43" s="4" t="s">
        <v>75</v>
      </c>
      <c r="C43" s="7">
        <f>C41/C42</f>
        <v>330152.83333333331</v>
      </c>
    </row>
    <row r="44" spans="2:3" ht="14.25" customHeight="1" x14ac:dyDescent="0.25">
      <c r="B44" s="4" t="s">
        <v>76</v>
      </c>
      <c r="C44" s="7">
        <f>C43/12</f>
        <v>27512.736111111109</v>
      </c>
    </row>
    <row r="45" spans="2:3" ht="14.25" customHeight="1" x14ac:dyDescent="0.25">
      <c r="B45" s="4" t="s">
        <v>77</v>
      </c>
      <c r="C45" s="7">
        <f>C44/30.41</f>
        <v>904.72660674485724</v>
      </c>
    </row>
    <row r="46" spans="2:3" ht="14.25" customHeight="1" thickBot="1" x14ac:dyDescent="0.3">
      <c r="B46" s="67" t="s">
        <v>78</v>
      </c>
      <c r="C46" s="71">
        <f>C45/8</f>
        <v>113.09082584310715</v>
      </c>
    </row>
    <row r="47" spans="2:3" x14ac:dyDescent="0.25">
      <c r="C47" s="65"/>
    </row>
    <row r="48" spans="2:3" x14ac:dyDescent="0.25">
      <c r="B48" s="2" t="s">
        <v>79</v>
      </c>
      <c r="C48" s="65"/>
    </row>
    <row r="49" spans="2:3" ht="10.5" customHeight="1" thickBot="1" x14ac:dyDescent="0.3">
      <c r="C49" s="29" t="s">
        <v>32</v>
      </c>
    </row>
    <row r="50" spans="2:3" ht="14.25" customHeight="1" x14ac:dyDescent="0.25">
      <c r="B50" s="3" t="s">
        <v>80</v>
      </c>
      <c r="C50" s="66">
        <v>0</v>
      </c>
    </row>
    <row r="51" spans="2:3" ht="14.25" customHeight="1" x14ac:dyDescent="0.25">
      <c r="B51" s="4" t="s">
        <v>81</v>
      </c>
      <c r="C51" s="7">
        <v>0.01</v>
      </c>
    </row>
    <row r="52" spans="2:3" ht="14.25" customHeight="1" thickBot="1" x14ac:dyDescent="0.3">
      <c r="B52" s="67" t="s">
        <v>82</v>
      </c>
      <c r="C52" s="68">
        <f>C50/C51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42"/>
  <sheetViews>
    <sheetView workbookViewId="0">
      <selection activeCell="C6" sqref="C6"/>
    </sheetView>
  </sheetViews>
  <sheetFormatPr defaultRowHeight="15" x14ac:dyDescent="0.25"/>
  <cols>
    <col min="1" max="1" width="7.85546875" customWidth="1"/>
    <col min="2" max="2" width="54.85546875" customWidth="1"/>
    <col min="3" max="3" width="13.7109375" customWidth="1"/>
  </cols>
  <sheetData>
    <row r="6" spans="2:3" ht="13.5" customHeight="1" x14ac:dyDescent="0.25">
      <c r="C6" s="20" t="s">
        <v>84</v>
      </c>
    </row>
    <row r="7" spans="2:3" x14ac:dyDescent="0.25">
      <c r="B7" s="1" t="s">
        <v>38</v>
      </c>
    </row>
    <row r="8" spans="2:3" ht="12" customHeight="1" x14ac:dyDescent="0.25"/>
    <row r="9" spans="2:3" x14ac:dyDescent="0.25">
      <c r="B9" s="2" t="s">
        <v>0</v>
      </c>
    </row>
    <row r="10" spans="2:3" ht="9.75" customHeight="1" thickBot="1" x14ac:dyDescent="0.3"/>
    <row r="11" spans="2:3" ht="14.25" customHeight="1" thickBot="1" x14ac:dyDescent="0.3">
      <c r="B11" s="14"/>
      <c r="C11" s="22" t="s">
        <v>1</v>
      </c>
    </row>
    <row r="12" spans="2:3" ht="14.25" customHeight="1" x14ac:dyDescent="0.25">
      <c r="B12" s="13" t="s">
        <v>2</v>
      </c>
      <c r="C12" s="19">
        <v>173057</v>
      </c>
    </row>
    <row r="13" spans="2:3" ht="14.25" customHeight="1" x14ac:dyDescent="0.25">
      <c r="B13" s="4" t="s">
        <v>3</v>
      </c>
      <c r="C13" s="7">
        <v>726891</v>
      </c>
    </row>
    <row r="14" spans="2:3" ht="14.25" customHeight="1" x14ac:dyDescent="0.25">
      <c r="B14" s="4" t="s">
        <v>4</v>
      </c>
      <c r="C14" s="7">
        <v>588919</v>
      </c>
    </row>
    <row r="15" spans="2:3" ht="14.25" customHeight="1" x14ac:dyDescent="0.25">
      <c r="B15" s="4" t="s">
        <v>5</v>
      </c>
      <c r="C15" s="7">
        <v>632326</v>
      </c>
    </row>
    <row r="16" spans="2:3" ht="14.25" customHeight="1" x14ac:dyDescent="0.25">
      <c r="B16" s="4" t="s">
        <v>6</v>
      </c>
      <c r="C16" s="7">
        <v>9280</v>
      </c>
    </row>
    <row r="17" spans="2:4" ht="14.25" customHeight="1" x14ac:dyDescent="0.25">
      <c r="B17" s="4" t="s">
        <v>7</v>
      </c>
      <c r="C17" s="7">
        <v>81200</v>
      </c>
    </row>
    <row r="18" spans="2:4" ht="14.25" customHeight="1" x14ac:dyDescent="0.25">
      <c r="B18" s="4" t="s">
        <v>8</v>
      </c>
      <c r="C18" s="7">
        <v>58000</v>
      </c>
    </row>
    <row r="19" spans="2:4" ht="14.25" customHeight="1" x14ac:dyDescent="0.25">
      <c r="B19" s="4" t="s">
        <v>9</v>
      </c>
      <c r="C19" s="7">
        <v>44080</v>
      </c>
    </row>
    <row r="20" spans="2:4" ht="14.25" customHeight="1" x14ac:dyDescent="0.25">
      <c r="B20" s="4" t="s">
        <v>10</v>
      </c>
      <c r="C20" s="7">
        <v>58000</v>
      </c>
    </row>
    <row r="21" spans="2:4" ht="14.25" customHeight="1" x14ac:dyDescent="0.25">
      <c r="B21" s="4" t="s">
        <v>11</v>
      </c>
      <c r="C21" s="7">
        <v>34800</v>
      </c>
    </row>
    <row r="22" spans="2:4" ht="14.25" customHeight="1" x14ac:dyDescent="0.25">
      <c r="B22" s="4" t="s">
        <v>12</v>
      </c>
      <c r="C22" s="7">
        <v>58000</v>
      </c>
    </row>
    <row r="23" spans="2:4" ht="14.25" customHeight="1" x14ac:dyDescent="0.25">
      <c r="B23" s="4" t="s">
        <v>13</v>
      </c>
      <c r="C23" s="7">
        <v>29000</v>
      </c>
    </row>
    <row r="24" spans="2:4" ht="14.25" customHeight="1" x14ac:dyDescent="0.25">
      <c r="B24" s="4" t="s">
        <v>14</v>
      </c>
      <c r="C24" s="7">
        <v>63800</v>
      </c>
    </row>
    <row r="25" spans="2:4" ht="14.25" customHeight="1" x14ac:dyDescent="0.25">
      <c r="B25" s="4" t="s">
        <v>15</v>
      </c>
      <c r="C25" s="7">
        <v>5800</v>
      </c>
    </row>
    <row r="26" spans="2:4" ht="14.25" customHeight="1" x14ac:dyDescent="0.25">
      <c r="B26" s="4" t="s">
        <v>16</v>
      </c>
      <c r="C26" s="7">
        <v>9280</v>
      </c>
    </row>
    <row r="27" spans="2:4" ht="14.25" customHeight="1" x14ac:dyDescent="0.25">
      <c r="B27" s="4" t="s">
        <v>17</v>
      </c>
      <c r="C27" s="7">
        <v>13920</v>
      </c>
    </row>
    <row r="28" spans="2:4" ht="14.25" customHeight="1" x14ac:dyDescent="0.25">
      <c r="B28" s="4" t="s">
        <v>18</v>
      </c>
      <c r="C28" s="7">
        <v>34800</v>
      </c>
    </row>
    <row r="29" spans="2:4" ht="14.25" customHeight="1" x14ac:dyDescent="0.25">
      <c r="B29" s="4" t="s">
        <v>19</v>
      </c>
      <c r="C29" s="7">
        <v>34800</v>
      </c>
    </row>
    <row r="30" spans="2:4" ht="14.25" customHeight="1" x14ac:dyDescent="0.25">
      <c r="B30" s="4" t="s">
        <v>20</v>
      </c>
      <c r="C30" s="7">
        <v>46400</v>
      </c>
    </row>
    <row r="31" spans="2:4" ht="14.25" customHeight="1" x14ac:dyDescent="0.25">
      <c r="B31" s="4" t="s">
        <v>21</v>
      </c>
      <c r="C31" s="7">
        <v>81200</v>
      </c>
    </row>
    <row r="32" spans="2:4" ht="14.25" customHeight="1" x14ac:dyDescent="0.25">
      <c r="B32" s="5" t="s">
        <v>22</v>
      </c>
      <c r="C32" s="7">
        <v>286519</v>
      </c>
      <c r="D32" s="6"/>
    </row>
    <row r="33" spans="2:3" ht="14.25" customHeight="1" x14ac:dyDescent="0.25">
      <c r="B33" s="4" t="s">
        <v>23</v>
      </c>
      <c r="C33" s="7">
        <f>SUM(C12:C32)</f>
        <v>3070072</v>
      </c>
    </row>
    <row r="34" spans="2:3" ht="14.25" customHeight="1" x14ac:dyDescent="0.25">
      <c r="B34" s="4" t="s">
        <v>24</v>
      </c>
      <c r="C34" s="16">
        <v>5535.81</v>
      </c>
    </row>
    <row r="35" spans="2:3" ht="14.25" customHeight="1" x14ac:dyDescent="0.25">
      <c r="B35" s="8" t="s">
        <v>25</v>
      </c>
      <c r="C35" s="17"/>
    </row>
    <row r="36" spans="2:3" ht="14.25" customHeight="1" x14ac:dyDescent="0.25">
      <c r="B36" s="8" t="s">
        <v>26</v>
      </c>
      <c r="C36" s="9">
        <f>C33/C34</f>
        <v>554.58406267556143</v>
      </c>
    </row>
    <row r="37" spans="2:3" ht="14.25" customHeight="1" x14ac:dyDescent="0.25">
      <c r="B37" s="8" t="s">
        <v>27</v>
      </c>
      <c r="C37" s="10">
        <f>C36/12</f>
        <v>46.215338556296786</v>
      </c>
    </row>
    <row r="38" spans="2:3" ht="14.25" customHeight="1" x14ac:dyDescent="0.25">
      <c r="B38" s="8" t="s">
        <v>28</v>
      </c>
      <c r="C38" s="10">
        <f>C36/252</f>
        <v>2.2007304074427041</v>
      </c>
    </row>
    <row r="39" spans="2:3" ht="14.25" customHeight="1" thickBot="1" x14ac:dyDescent="0.3">
      <c r="B39" s="11" t="s">
        <v>29</v>
      </c>
      <c r="C39" s="18"/>
    </row>
    <row r="40" spans="2:3" ht="6" customHeight="1" x14ac:dyDescent="0.25"/>
    <row r="42" spans="2:3" ht="15.75" x14ac:dyDescent="0.25">
      <c r="B42" s="12" t="s">
        <v>30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8"/>
  <sheetViews>
    <sheetView topLeftCell="A22" workbookViewId="0">
      <selection activeCell="C29" sqref="C29"/>
    </sheetView>
  </sheetViews>
  <sheetFormatPr defaultRowHeight="15" x14ac:dyDescent="0.25"/>
  <cols>
    <col min="1" max="1" width="6.85546875" customWidth="1"/>
    <col min="2" max="2" width="54.140625" customWidth="1"/>
    <col min="3" max="3" width="14" style="20" customWidth="1"/>
  </cols>
  <sheetData>
    <row r="6" spans="2:3" x14ac:dyDescent="0.25">
      <c r="C6" s="20" t="s">
        <v>85</v>
      </c>
    </row>
    <row r="7" spans="2:3" x14ac:dyDescent="0.25">
      <c r="B7" s="1" t="s">
        <v>38</v>
      </c>
    </row>
    <row r="9" spans="2:3" x14ac:dyDescent="0.25">
      <c r="B9" s="2" t="s">
        <v>35</v>
      </c>
    </row>
    <row r="10" spans="2:3" ht="15.75" thickBot="1" x14ac:dyDescent="0.3">
      <c r="C10" s="21" t="s">
        <v>37</v>
      </c>
    </row>
    <row r="11" spans="2:3" ht="15.75" thickBot="1" x14ac:dyDescent="0.3">
      <c r="B11" s="14"/>
      <c r="C11" s="22" t="s">
        <v>1</v>
      </c>
    </row>
    <row r="12" spans="2:3" x14ac:dyDescent="0.25">
      <c r="B12" s="3" t="s">
        <v>2</v>
      </c>
      <c r="C12" s="23">
        <v>161641</v>
      </c>
    </row>
    <row r="13" spans="2:3" x14ac:dyDescent="0.25">
      <c r="B13" s="4" t="s">
        <v>3</v>
      </c>
      <c r="C13" s="24">
        <v>451547</v>
      </c>
    </row>
    <row r="14" spans="2:3" x14ac:dyDescent="0.25">
      <c r="B14" s="4" t="s">
        <v>4</v>
      </c>
      <c r="C14" s="24">
        <v>440467</v>
      </c>
    </row>
    <row r="15" spans="2:3" x14ac:dyDescent="0.25">
      <c r="B15" s="4" t="s">
        <v>5</v>
      </c>
      <c r="C15" s="24">
        <v>475000</v>
      </c>
    </row>
    <row r="16" spans="2:3" x14ac:dyDescent="0.25">
      <c r="B16" s="4" t="s">
        <v>6</v>
      </c>
      <c r="C16" s="24">
        <v>5000</v>
      </c>
    </row>
    <row r="17" spans="2:5" x14ac:dyDescent="0.25">
      <c r="B17" s="4" t="s">
        <v>7</v>
      </c>
      <c r="C17" s="24">
        <v>65000</v>
      </c>
    </row>
    <row r="18" spans="2:5" x14ac:dyDescent="0.25">
      <c r="B18" s="4" t="s">
        <v>8</v>
      </c>
      <c r="C18" s="24">
        <v>60000</v>
      </c>
    </row>
    <row r="19" spans="2:5" x14ac:dyDescent="0.25">
      <c r="B19" s="4" t="s">
        <v>9</v>
      </c>
      <c r="C19" s="24">
        <v>230000</v>
      </c>
    </row>
    <row r="20" spans="2:5" x14ac:dyDescent="0.25">
      <c r="B20" s="4" t="s">
        <v>10</v>
      </c>
      <c r="C20" s="24">
        <v>30000</v>
      </c>
    </row>
    <row r="21" spans="2:5" x14ac:dyDescent="0.25">
      <c r="B21" s="4" t="s">
        <v>11</v>
      </c>
      <c r="C21" s="24">
        <v>20000</v>
      </c>
    </row>
    <row r="22" spans="2:5" x14ac:dyDescent="0.25">
      <c r="B22" s="4" t="s">
        <v>12</v>
      </c>
      <c r="C22" s="24">
        <v>50000</v>
      </c>
    </row>
    <row r="23" spans="2:5" x14ac:dyDescent="0.25">
      <c r="B23" s="4" t="s">
        <v>13</v>
      </c>
      <c r="C23" s="24">
        <v>10000</v>
      </c>
    </row>
    <row r="24" spans="2:5" x14ac:dyDescent="0.25">
      <c r="B24" s="4" t="s">
        <v>14</v>
      </c>
      <c r="C24" s="24">
        <v>50000</v>
      </c>
    </row>
    <row r="25" spans="2:5" x14ac:dyDescent="0.25">
      <c r="B25" s="4" t="s">
        <v>15</v>
      </c>
      <c r="C25" s="24">
        <v>5000</v>
      </c>
    </row>
    <row r="26" spans="2:5" x14ac:dyDescent="0.25">
      <c r="B26" s="4" t="s">
        <v>16</v>
      </c>
      <c r="C26" s="24">
        <v>10000</v>
      </c>
    </row>
    <row r="27" spans="2:5" x14ac:dyDescent="0.25">
      <c r="B27" s="4" t="s">
        <v>17</v>
      </c>
      <c r="C27" s="24">
        <v>5000</v>
      </c>
    </row>
    <row r="28" spans="2:5" x14ac:dyDescent="0.25">
      <c r="B28" s="4" t="s">
        <v>20</v>
      </c>
      <c r="C28" s="24">
        <v>60000</v>
      </c>
    </row>
    <row r="29" spans="2:5" x14ac:dyDescent="0.25">
      <c r="B29" s="4" t="s">
        <v>21</v>
      </c>
      <c r="C29" s="24">
        <v>60000</v>
      </c>
    </row>
    <row r="30" spans="2:5" x14ac:dyDescent="0.25">
      <c r="B30" s="5" t="s">
        <v>33</v>
      </c>
      <c r="C30" s="24">
        <v>292477</v>
      </c>
      <c r="E30" s="72"/>
    </row>
    <row r="31" spans="2:5" x14ac:dyDescent="0.25">
      <c r="B31" s="4" t="s">
        <v>23</v>
      </c>
      <c r="C31" s="24">
        <f>SUM(C12:C30)</f>
        <v>2481132</v>
      </c>
      <c r="E31" s="72"/>
    </row>
    <row r="32" spans="2:5" ht="17.25" x14ac:dyDescent="0.25">
      <c r="B32" s="4" t="s">
        <v>36</v>
      </c>
      <c r="C32" s="25">
        <v>3986.34</v>
      </c>
      <c r="E32" s="72"/>
    </row>
    <row r="33" spans="2:5" ht="17.25" x14ac:dyDescent="0.25">
      <c r="B33" s="8" t="s">
        <v>25</v>
      </c>
      <c r="C33" s="25"/>
      <c r="E33" s="72"/>
    </row>
    <row r="34" spans="2:5" x14ac:dyDescent="0.25">
      <c r="B34" s="8" t="s">
        <v>26</v>
      </c>
      <c r="C34" s="26">
        <f>C31/C32</f>
        <v>622.40852511326182</v>
      </c>
      <c r="E34" s="72"/>
    </row>
    <row r="35" spans="2:5" x14ac:dyDescent="0.25">
      <c r="B35" s="8" t="s">
        <v>27</v>
      </c>
      <c r="C35" s="27">
        <f>C34/12</f>
        <v>51.867377092771818</v>
      </c>
      <c r="E35" s="72"/>
    </row>
    <row r="36" spans="2:5" x14ac:dyDescent="0.25">
      <c r="B36" s="8" t="s">
        <v>28</v>
      </c>
      <c r="C36" s="27">
        <f>C34/252</f>
        <v>2.469875099655801</v>
      </c>
      <c r="E36" s="72"/>
    </row>
    <row r="37" spans="2:5" ht="15.75" thickBot="1" x14ac:dyDescent="0.3">
      <c r="B37" s="11" t="s">
        <v>29</v>
      </c>
      <c r="C37" s="28">
        <f>C36/8</f>
        <v>0.30873438745697512</v>
      </c>
      <c r="E37" s="72"/>
    </row>
    <row r="38" spans="2:5" x14ac:dyDescent="0.25">
      <c r="E38" s="7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AUTO</vt:lpstr>
      <vt:lpstr>REK</vt:lpstr>
      <vt:lpstr>AK</vt:lpstr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Pecková Ivana Ing.</dc:creator>
  <cp:lastModifiedBy>Jaroslava Uherová</cp:lastModifiedBy>
  <cp:lastPrinted>2014-12-09T19:20:23Z</cp:lastPrinted>
  <dcterms:created xsi:type="dcterms:W3CDTF">2014-05-23T08:09:27Z</dcterms:created>
  <dcterms:modified xsi:type="dcterms:W3CDTF">2014-12-29T12:22:22Z</dcterms:modified>
</cp:coreProperties>
</file>