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Rozvaha JU" sheetId="1" r:id="rId1"/>
    <sheet name="Z+Z" sheetId="2" r:id="rId2"/>
    <sheet name="Z+Z,KaM" sheetId="3" r:id="rId3"/>
    <sheet name="Z+Z,ŠZP" sheetId="4" r:id="rId4"/>
    <sheet name="Z+Z škola" sheetId="5" r:id="rId5"/>
    <sheet name="DÚ" sheetId="6" r:id="rId6"/>
    <sheet name="tabulka1.4" sheetId="7" r:id="rId7"/>
    <sheet name="tab1.4.a" sheetId="8" r:id="rId8"/>
    <sheet name="tab2.1.1.a,b" sheetId="9" r:id="rId9"/>
    <sheet name="tab2.1.2." sheetId="10" r:id="rId10"/>
    <sheet name="tab2.1.3" sheetId="11" r:id="rId11"/>
    <sheet name="tab.2.2.1a " sheetId="12" r:id="rId12"/>
    <sheet name="tab2.2.1.b " sheetId="13" r:id="rId13"/>
    <sheet name="tab2.2.2." sheetId="14" r:id="rId14"/>
    <sheet name="tab2.2.2.a" sheetId="15" r:id="rId15"/>
    <sheet name="tab2.2.2a KaM" sheetId="16" r:id="rId16"/>
    <sheet name="tab2.2.2a ŠZP" sheetId="17" r:id="rId17"/>
    <sheet name="tab2.2.2a škola" sheetId="18" r:id="rId18"/>
    <sheet name="tab3" sheetId="19" r:id="rId19"/>
    <sheet name="tab4" sheetId="20" r:id="rId20"/>
    <sheet name="tab4a" sheetId="21" r:id="rId21"/>
    <sheet name="tab4b " sheetId="22" r:id="rId22"/>
    <sheet name="tab4c" sheetId="23" r:id="rId23"/>
    <sheet name="tab4d" sheetId="24" r:id="rId24"/>
    <sheet name="tab5a" sheetId="25" r:id="rId25"/>
    <sheet name="tab5b" sheetId="26" r:id="rId26"/>
    <sheet name="tab5c" sheetId="27" r:id="rId27"/>
    <sheet name="tabulka5d" sheetId="28" r:id="rId28"/>
    <sheet name="tab6" sheetId="29" r:id="rId29"/>
    <sheet name="tab6a" sheetId="30" r:id="rId30"/>
    <sheet name="tab7a" sheetId="31" r:id="rId31"/>
    <sheet name="tab7b" sheetId="32" r:id="rId32"/>
    <sheet name="tab7c" sheetId="33" r:id="rId33"/>
    <sheet name="tab7d" sheetId="34" r:id="rId34"/>
  </sheets>
  <definedNames>
    <definedName name="_xlnm.Print_Titles" localSheetId="0">'Rozvaha JU'!$4:$4</definedName>
  </definedNames>
  <calcPr fullCalcOnLoad="1"/>
</workbook>
</file>

<file path=xl/sharedStrings.xml><?xml version="1.0" encoding="utf-8"?>
<sst xmlns="http://schemas.openxmlformats.org/spreadsheetml/2006/main" count="2235" uniqueCount="1297">
  <si>
    <t xml:space="preserve">                     3.Závazky z pronájmu</t>
  </si>
  <si>
    <t>954</t>
  </si>
  <si>
    <t>0101</t>
  </si>
  <si>
    <t xml:space="preserve">                     4.Přijaté dlouhodobé zálohy</t>
  </si>
  <si>
    <t>955</t>
  </si>
  <si>
    <t>0102</t>
  </si>
  <si>
    <t xml:space="preserve">                     5.Dlouhodobé směnky k úhradě</t>
  </si>
  <si>
    <t>958</t>
  </si>
  <si>
    <t>0103</t>
  </si>
  <si>
    <t xml:space="preserve">                     6.Dohadné účty pasivní</t>
  </si>
  <si>
    <t>z389</t>
  </si>
  <si>
    <t>0104</t>
  </si>
  <si>
    <t xml:space="preserve">                     7.Ostatní dlouhodobé závazky</t>
  </si>
  <si>
    <t>959</t>
  </si>
  <si>
    <t>0105</t>
  </si>
  <si>
    <t xml:space="preserve">    III. Krátkodobé závazky celkem                   </t>
  </si>
  <si>
    <t>ř.107 až 129</t>
  </si>
  <si>
    <t>0106</t>
  </si>
  <si>
    <t xml:space="preserve">                     1.Dodavatelé</t>
  </si>
  <si>
    <t>321</t>
  </si>
  <si>
    <t>0107</t>
  </si>
  <si>
    <t xml:space="preserve">                     2.Směnky k úhradě</t>
  </si>
  <si>
    <t>322</t>
  </si>
  <si>
    <t>0108</t>
  </si>
  <si>
    <t xml:space="preserve">                     3.Přijaté zálohy</t>
  </si>
  <si>
    <t>324</t>
  </si>
  <si>
    <t>0109</t>
  </si>
  <si>
    <t xml:space="preserve">                     4.Ostatní závazky</t>
  </si>
  <si>
    <t>325</t>
  </si>
  <si>
    <t>0110</t>
  </si>
  <si>
    <t xml:space="preserve">                     5.Zaměstnanci</t>
  </si>
  <si>
    <t>331</t>
  </si>
  <si>
    <t>0111</t>
  </si>
  <si>
    <t xml:space="preserve">                     6.Ostatní závazky vůči zaměstnancům</t>
  </si>
  <si>
    <t>333</t>
  </si>
  <si>
    <t>0112</t>
  </si>
  <si>
    <t xml:space="preserve">                     7.Závazky k institucím sociálního zabezpečení 
                        a veřejného zdravotního pojištění</t>
  </si>
  <si>
    <t>0113</t>
  </si>
  <si>
    <t xml:space="preserve">                     8.Daň z příjmu</t>
  </si>
  <si>
    <t>0114</t>
  </si>
  <si>
    <t xml:space="preserve">                     9.Ostatní přímé daně</t>
  </si>
  <si>
    <t>0115</t>
  </si>
  <si>
    <t xml:space="preserve">                    10.Daň z přidané hodnoty</t>
  </si>
  <si>
    <t>0116</t>
  </si>
  <si>
    <t xml:space="preserve">                    11.Ostatní daně a poplatky</t>
  </si>
  <si>
    <t>0117</t>
  </si>
  <si>
    <t xml:space="preserve">                    12.Závazky ze vztahu ke státnímu rozpočtu</t>
  </si>
  <si>
    <t>0118</t>
  </si>
  <si>
    <t xml:space="preserve">                    13.Závazky ze vztahu k rozpočtu orgánů územních 
                         samosprávných celků</t>
  </si>
  <si>
    <t>0119</t>
  </si>
  <si>
    <t xml:space="preserve">                    14.Závazky z upsaných nesplac.cen. papírů a podílů</t>
  </si>
  <si>
    <t>367</t>
  </si>
  <si>
    <t>0120</t>
  </si>
  <si>
    <t xml:space="preserve">                    15.Závazky k účastníkům sdružení</t>
  </si>
  <si>
    <t>368</t>
  </si>
  <si>
    <t>0121</t>
  </si>
  <si>
    <t xml:space="preserve">                    16.Závazky z pevných termínových operací</t>
  </si>
  <si>
    <t>0122</t>
  </si>
  <si>
    <t xml:space="preserve">                    17.Jiné závazky</t>
  </si>
  <si>
    <t>379</t>
  </si>
  <si>
    <t>0123</t>
  </si>
  <si>
    <t xml:space="preserve">                    18.Krátkodobé bankovní úvěry</t>
  </si>
  <si>
    <t>231</t>
  </si>
  <si>
    <t>0124</t>
  </si>
  <si>
    <t xml:space="preserve">                    19.Eskontní úvěry</t>
  </si>
  <si>
    <t>232</t>
  </si>
  <si>
    <t>0125</t>
  </si>
  <si>
    <t>241</t>
  </si>
  <si>
    <t>0126</t>
  </si>
  <si>
    <t xml:space="preserve">                    21.Vlastní dluhopisy</t>
  </si>
  <si>
    <t>255</t>
  </si>
  <si>
    <t>0127</t>
  </si>
  <si>
    <t xml:space="preserve">                    22.Dohadné účty pasivní</t>
  </si>
  <si>
    <t>0128</t>
  </si>
  <si>
    <t xml:space="preserve">                    23.Ostatní krátkodobé finanční výpomoci</t>
  </si>
  <si>
    <t>249</t>
  </si>
  <si>
    <t>0129</t>
  </si>
  <si>
    <t xml:space="preserve">    IV. Jiná pasiva celkem                                </t>
  </si>
  <si>
    <t>ř.131 až 133</t>
  </si>
  <si>
    <t>0130</t>
  </si>
  <si>
    <t xml:space="preserve">                      1.Výdaje příštích období</t>
  </si>
  <si>
    <t>383</t>
  </si>
  <si>
    <t>0131</t>
  </si>
  <si>
    <t xml:space="preserve">                      2.Výnosy příštích období</t>
  </si>
  <si>
    <t>384</t>
  </si>
  <si>
    <t>0132</t>
  </si>
  <si>
    <t xml:space="preserve">                      3.Kursové rozdíly pasivní</t>
  </si>
  <si>
    <t>387</t>
  </si>
  <si>
    <t>0133</t>
  </si>
  <si>
    <t xml:space="preserve">Pasiva celkem                                                    </t>
  </si>
  <si>
    <t>ř.86+95</t>
  </si>
  <si>
    <t>0134</t>
  </si>
  <si>
    <t>Uváděné hodnoty se řídí § 5 a §§ 7 až 25  Vyhlášky 504/2002 Sb.</t>
  </si>
  <si>
    <r>
      <t xml:space="preserve"> Příloha č.1 k vyhlášce č. </t>
    </r>
    <r>
      <rPr>
        <b/>
        <sz val="9"/>
        <rFont val="Arial"/>
        <family val="2"/>
      </rPr>
      <t>504/2002 Sb.</t>
    </r>
    <r>
      <rPr>
        <sz val="9"/>
        <rFont val="Arial"/>
        <family val="2"/>
      </rPr>
      <t xml:space="preserve"> ve znění pozdějších předpisů</t>
    </r>
  </si>
  <si>
    <r>
      <t xml:space="preserve">               Jednotlivé položky se vykazují v tisících Kč. (</t>
    </r>
    <r>
      <rPr>
        <sz val="10"/>
        <rFont val="Arial"/>
        <family val="2"/>
      </rPr>
      <t xml:space="preserve">§4 (3) </t>
    </r>
    <r>
      <rPr>
        <b/>
        <sz val="10"/>
        <rFont val="Arial"/>
        <family val="2"/>
      </rPr>
      <t>)</t>
    </r>
  </si>
  <si>
    <r>
      <t xml:space="preserve">                    </t>
    </r>
    <r>
      <rPr>
        <sz val="10"/>
        <rFont val="Arial"/>
        <family val="2"/>
      </rPr>
      <t>7.Pořizovaný dlouhodobý finanční majetek</t>
    </r>
  </si>
  <si>
    <r>
      <t xml:space="preserve">                   </t>
    </r>
    <r>
      <rPr>
        <sz val="10"/>
        <rFont val="Arial"/>
        <family val="2"/>
      </rPr>
      <t>15.Pohledávky z pevných termínových operací</t>
    </r>
  </si>
  <si>
    <r>
      <t xml:space="preserve">                   16.Pohledávky z </t>
    </r>
    <r>
      <rPr>
        <sz val="10"/>
        <rFont val="Arial"/>
        <family val="2"/>
      </rPr>
      <t xml:space="preserve">vydaných </t>
    </r>
    <r>
      <rPr>
        <sz val="10"/>
        <rFont val="Arial"/>
        <family val="2"/>
      </rPr>
      <t>dluhopisů</t>
    </r>
  </si>
  <si>
    <r>
      <t xml:space="preserve">                     2.</t>
    </r>
    <r>
      <rPr>
        <sz val="10"/>
        <rFont val="Arial"/>
        <family val="2"/>
      </rPr>
      <t>Vydané</t>
    </r>
    <r>
      <rPr>
        <sz val="10"/>
        <rFont val="Arial"/>
        <family val="2"/>
      </rPr>
      <t xml:space="preserve"> dluhopisy</t>
    </r>
  </si>
  <si>
    <r>
      <t xml:space="preserve">                    20.</t>
    </r>
    <r>
      <rPr>
        <sz val="10"/>
        <rFont val="Arial"/>
        <family val="2"/>
      </rPr>
      <t xml:space="preserve">Vydané </t>
    </r>
    <r>
      <rPr>
        <sz val="10"/>
        <rFont val="Arial"/>
        <family val="2"/>
      </rPr>
      <t>krátkodobé dluhopisy</t>
    </r>
  </si>
  <si>
    <r>
      <t>*</t>
    </r>
    <r>
      <rPr>
        <sz val="10"/>
        <rFont val="Arial"/>
        <family val="2"/>
      </rPr>
      <t>Zákonem je dáno pouze označení a členění textů; čísla příslušných účtů jsou doplněna pro lepší orientaci ve výkazu.</t>
    </r>
  </si>
  <si>
    <t>Uspořádání a označování položek výkazu
 zisku a ztráty</t>
  </si>
  <si>
    <t>KaM</t>
  </si>
  <si>
    <t>ŠZP</t>
  </si>
  <si>
    <t>hlavní činn.
sl.1 **</t>
  </si>
  <si>
    <t>hospodář.čin.
sl.2 **</t>
  </si>
  <si>
    <t>A. Náklady</t>
  </si>
  <si>
    <t xml:space="preserve">     I. Spotřebované nákupy celkem</t>
  </si>
  <si>
    <t>ř.2 až 5</t>
  </si>
  <si>
    <t xml:space="preserve">            1.Spotřeba materiálu</t>
  </si>
  <si>
    <t xml:space="preserve">            2.Spotřeba energie</t>
  </si>
  <si>
    <t xml:space="preserve">            3.Spotřeba ostatních neskladovatelných dodávek</t>
  </si>
  <si>
    <r>
      <t>**</t>
    </r>
    <r>
      <rPr>
        <sz val="10"/>
        <rFont val="Arial"/>
        <family val="2"/>
      </rPr>
      <t>Číslování řádků a sloupců je závazné pro datové vstupní věty formátu F-JASU pro zpracování výkazů v MÚZO Praha s.r.o.; ve sloupci 2 název podle vyhlášky č. 504/2002 Sb., rozumí se doplňková činnost ve smyslu zákona o VVŠ</t>
    </r>
  </si>
  <si>
    <t>Uspořádání a označování položek výkazu
 zisku a ztráty KaM JU</t>
  </si>
  <si>
    <t>St. zem. intervenční fond</t>
  </si>
  <si>
    <t>v roce 2005 kromě toho zaúčtováno do dotací 90 549 Kč (prostřednictvím dohadných položek) - ve výši uznatelných nákladů projektů v operačním programu Rozvoj lidských zdrojů</t>
  </si>
  <si>
    <t>ŠZP - v roce 2005 kromě toho zaúčtováno do dotací 2 962 124 Kč (prostřednictvím dohadných položek) = nárokové dotace pro činnost podniku z resortu MZe</t>
  </si>
  <si>
    <t>ŠZP - v roce 2005 kromě toho zaúčtováno do dotací 750 000 Kč (prostřednictvím dohadných položek) = nárokované prostředky programu Interreg</t>
  </si>
  <si>
    <t>ÚFB - v roce 2005 kromě toho zaúčtováno do dotací 361 146,85+1 083 440 Kč (prostřednictvím dohadných položek) = nárokované prostředky operační programu Průmysl a podnikání</t>
  </si>
  <si>
    <t>v roce 2005 kromě toho zaúčtováno do dotací MŠMT  30 098,90 Kč (prostřednictvím dohadných položek) - ve výši uznatelných nákladů projektů v operačním programu Rozvoj lidských zdrojů</t>
  </si>
  <si>
    <t>Žlutě označené buňky dokumentují, že příděly do fondů ze zisku 2005 nejsou v podmínkách JU možné</t>
  </si>
  <si>
    <t>Řádek 1a 4 celkem koresponduje s Rozvahou Pasiva A 1.Fondy, úč.911, dále analytické členění</t>
  </si>
  <si>
    <t>jen zůstatek z r. 2005 bez počátečního stavu</t>
  </si>
  <si>
    <t>Výsledek hospodaření ("HV")</t>
  </si>
  <si>
    <t xml:space="preserve">Finanční  majetek                                                                                                                            </t>
  </si>
  <si>
    <t xml:space="preserve">Zásoby                                                                                                                                                           </t>
  </si>
  <si>
    <t>Pohledávky, závazky, bankovní výpomoci a půjčky</t>
  </si>
  <si>
    <t>pozn.1: dotační prostředky v rámci OPRLZ jsou účetně vykazovány v momentu přijetí jako záloha v souladu s rozhodnutím o poskytnutí dotace; skutečná spotřeba v roce 2005 (tedy náklady projektu) činí 121 tis. Kč, návazně na to jsou účetně prostřednictvím dohadných položek účtovány dotace na účtu 691; zálohy a dohadné účty budou vypořádány po vyúčtování etapy a schválení uznaných nákladů poskytovatelem</t>
  </si>
  <si>
    <t>pozn.2: nespotřebované prostředky projektů FRVŠ, rozvojových programů a programu Socrates jsou sopučástí přesunu nespotřebované dotace v ukazateli A + B do FÚUP</t>
  </si>
  <si>
    <t>23334L</t>
  </si>
  <si>
    <t>233349</t>
  </si>
  <si>
    <t xml:space="preserve">           studující na základě  mezinár. smluv a usnesení vlády**)</t>
  </si>
  <si>
    <t xml:space="preserve">           studující v cizím jazyce*)</t>
  </si>
  <si>
    <t xml:space="preserve">           studující hrazení z jiné rozpočtové kapitoly***)</t>
  </si>
  <si>
    <r>
      <t xml:space="preserve">odpisy </t>
    </r>
    <r>
      <rPr>
        <vertAlign val="superscript"/>
        <sz val="11"/>
        <rFont val="Times New Roman"/>
        <family val="1"/>
      </rPr>
      <t>x)</t>
    </r>
  </si>
  <si>
    <t>x) včetně zůstatkové ceny uhynulých zvířat ŠZP</t>
  </si>
  <si>
    <t>Celkové neinv. nákl. na ubyt.stud. tis. Kč</t>
  </si>
  <si>
    <t xml:space="preserve">            4.Prodané zboží</t>
  </si>
  <si>
    <t xml:space="preserve">     II.Služby celkem</t>
  </si>
  <si>
    <t>ř.7 až 10</t>
  </si>
  <si>
    <t xml:space="preserve">            5.Opravy a udržování</t>
  </si>
  <si>
    <t xml:space="preserve">            6.Cestovné</t>
  </si>
  <si>
    <t xml:space="preserve">            7.Náklady na reprezentaci</t>
  </si>
  <si>
    <t xml:space="preserve">            8.Ostatní služby</t>
  </si>
  <si>
    <t xml:space="preserve">     III.Osobní náklady celkem</t>
  </si>
  <si>
    <t>ř.12 až 16</t>
  </si>
  <si>
    <t xml:space="preserve">            9.Mzdové náklady</t>
  </si>
  <si>
    <t xml:space="preserve">            10.Zákonné sociální pojištění</t>
  </si>
  <si>
    <t xml:space="preserve">            11.Ostatní sociální pojištění</t>
  </si>
  <si>
    <t xml:space="preserve">            12.Zákonné sociální náklady</t>
  </si>
  <si>
    <t xml:space="preserve">            13.Ostatní sociální náklady</t>
  </si>
  <si>
    <t xml:space="preserve">    IV.Daně a poplatky celkem</t>
  </si>
  <si>
    <t>ř.18 až 20</t>
  </si>
  <si>
    <t xml:space="preserve">            14.Daň silniční</t>
  </si>
  <si>
    <t xml:space="preserve">            15.Daň z nemovitosti</t>
  </si>
  <si>
    <t xml:space="preserve">            16.Ostatní daně a poplatky</t>
  </si>
  <si>
    <t xml:space="preserve">    V.Ostatní náklady celkem</t>
  </si>
  <si>
    <t>ř.22 až 29</t>
  </si>
  <si>
    <t xml:space="preserve">            17.Smluvní pokuty a úroky z prodlení</t>
  </si>
  <si>
    <t xml:space="preserve">            18.Ostatní pokuty a penále</t>
  </si>
  <si>
    <t xml:space="preserve">            19.Odpis nedobytné pohledávky</t>
  </si>
  <si>
    <t xml:space="preserve">            20.Úroky</t>
  </si>
  <si>
    <t xml:space="preserve">            21.Kursové ztráty</t>
  </si>
  <si>
    <t xml:space="preserve">            22.Dary</t>
  </si>
  <si>
    <t xml:space="preserve">            23.Manka a škody</t>
  </si>
  <si>
    <t xml:space="preserve">            24.Jiné ostatní náklady</t>
  </si>
  <si>
    <t xml:space="preserve">     VI.Odpisy,prodaný majetek,tvorba rezerv a opr.položek celkem</t>
  </si>
  <si>
    <t>ř.31 až 36</t>
  </si>
  <si>
    <t xml:space="preserve">            25.Odpisy dlouhodobého nehmot. a hmot. majetku</t>
  </si>
  <si>
    <t xml:space="preserve">            26.Zůstat.cena prodaného dlouhod. nehm.a hmot.maj.</t>
  </si>
  <si>
    <t xml:space="preserve">            27.Prodané cenné papíry a podíly</t>
  </si>
  <si>
    <t xml:space="preserve">            28.Prodaný materiál</t>
  </si>
  <si>
    <t xml:space="preserve">            29.Tvorba rezerv</t>
  </si>
  <si>
    <t xml:space="preserve">            30.Tvorba opravných položek</t>
  </si>
  <si>
    <t xml:space="preserve">     VII.Poskytnuté příspěvky celkem</t>
  </si>
  <si>
    <t>ř.38 a 39</t>
  </si>
  <si>
    <t xml:space="preserve">            31.Poskyt. příspěvky zúčtované mezi organizačními složkami</t>
  </si>
  <si>
    <t xml:space="preserve">            32.Poskytnuté členské příspěvky</t>
  </si>
  <si>
    <t xml:space="preserve">     VIII.Daň z příjmů celkem</t>
  </si>
  <si>
    <t>ř.41</t>
  </si>
  <si>
    <t xml:space="preserve">            33.Dodatečné odvody daně z příjmů</t>
  </si>
  <si>
    <t>Náklady celkem</t>
  </si>
  <si>
    <t xml:space="preserve">ř.1+6+11+17+21+ 30+37+40 </t>
  </si>
  <si>
    <t>B. Výnosy</t>
  </si>
  <si>
    <t>hl.čin.</t>
  </si>
  <si>
    <t>hospodář.čin.</t>
  </si>
  <si>
    <t xml:space="preserve">        I.Tržby za vlastní výkony a za zboží celkem</t>
  </si>
  <si>
    <t>ř.44 až 46</t>
  </si>
  <si>
    <t xml:space="preserve">             1.Tržby za vlastní výrobky</t>
  </si>
  <si>
    <t xml:space="preserve">             2.Tržby z prodeje služeb</t>
  </si>
  <si>
    <t xml:space="preserve">             3.Tržby za prodané zboží</t>
  </si>
  <si>
    <t xml:space="preserve">       II.Změny stavu vnitroorganizačních zásob celkem</t>
  </si>
  <si>
    <t>ř.48 až 51</t>
  </si>
  <si>
    <t xml:space="preserve">             4.Změna stavu zásob nedokončené výroby</t>
  </si>
  <si>
    <t xml:space="preserve">             5.Změna stavu zásob polotovarů</t>
  </si>
  <si>
    <t xml:space="preserve">             6.Změna stavu zásob výrobků</t>
  </si>
  <si>
    <t xml:space="preserve">             7.Změna stavu zvířat</t>
  </si>
  <si>
    <t xml:space="preserve">       III.Aktivace celkem</t>
  </si>
  <si>
    <t>ř.53 až 56</t>
  </si>
  <si>
    <t xml:space="preserve">             8.Aktivace materiálu a zboží</t>
  </si>
  <si>
    <t xml:space="preserve">             9.Aktivace vnitroorganizačních služeb</t>
  </si>
  <si>
    <t xml:space="preserve">             10.Aktivace dlouhodobého nehmotného majetku</t>
  </si>
  <si>
    <t xml:space="preserve">             11.Aktivace dlouhodobého hmotného majetku</t>
  </si>
  <si>
    <t xml:space="preserve">       IV.Ostatní výnosy celkem</t>
  </si>
  <si>
    <t>ř.58 až 64</t>
  </si>
  <si>
    <t xml:space="preserve">             12.Smluvní pokuty a úroky z prodlení</t>
  </si>
  <si>
    <t xml:space="preserve">             13.Ostatní pokuty a penále</t>
  </si>
  <si>
    <t xml:space="preserve">             14.Platby za odepsané pohledávky</t>
  </si>
  <si>
    <t xml:space="preserve">             15.Úroky</t>
  </si>
  <si>
    <t xml:space="preserve">             16.Kursové zisky</t>
  </si>
  <si>
    <t xml:space="preserve">             17.Zúčtování fondů</t>
  </si>
  <si>
    <t xml:space="preserve">             18.Jiné ostatní výnosy</t>
  </si>
  <si>
    <t xml:space="preserve">       V.Tržby z prodeje majetku,zúčtování rezerv a opr.položek celkem</t>
  </si>
  <si>
    <t>ř.66 až 72</t>
  </si>
  <si>
    <t xml:space="preserve">             19.Tržby z prodeje dlouhodobého nehmot. a hmot. majetku</t>
  </si>
  <si>
    <t xml:space="preserve">             20.Tržby z prodeje cenných papírů a podílů</t>
  </si>
  <si>
    <t xml:space="preserve">             21.Tržby z prodeje materiálu</t>
  </si>
  <si>
    <t xml:space="preserve">             22.Výnosy z krátkodobého finančního majetku</t>
  </si>
  <si>
    <t xml:space="preserve">             23.Zúčtování rezerv</t>
  </si>
  <si>
    <t xml:space="preserve">             24.Výnosy z dlouhodobého finančního majetku</t>
  </si>
  <si>
    <t xml:space="preserve">             25.Zúčtování opravných položek</t>
  </si>
  <si>
    <t xml:space="preserve">      VI.Přijaté příspěvky celkem</t>
  </si>
  <si>
    <t>ř.74 až 76</t>
  </si>
  <si>
    <t xml:space="preserve">             26.Přijaté příspěvky zúčtované mezi organizačními složkami</t>
  </si>
  <si>
    <t xml:space="preserve">             27.Přijaté příspěvky (dary)</t>
  </si>
  <si>
    <t xml:space="preserve">             28.Přijaté členské příspěvky</t>
  </si>
  <si>
    <t xml:space="preserve">      VII.Provozní dotace celkem</t>
  </si>
  <si>
    <t>ř.78</t>
  </si>
  <si>
    <t xml:space="preserve">             29.Provozní dotace</t>
  </si>
  <si>
    <t>Výnosy celkem</t>
  </si>
  <si>
    <t>ř.43+47+52
+57+65+73
+77</t>
  </si>
  <si>
    <t>C. Výsledek hospodaření před zdaněním</t>
  </si>
  <si>
    <t>ř.79 - 42</t>
  </si>
  <si>
    <t xml:space="preserve">             34.Daň z příjmů</t>
  </si>
  <si>
    <t>D. Výsledek hospodaření po zdanění</t>
  </si>
  <si>
    <t>ř.80 - 81</t>
  </si>
  <si>
    <t>hl.+hosp.činn.</t>
  </si>
  <si>
    <t xml:space="preserve">     Výsledek hospodaření před zdaněním</t>
  </si>
  <si>
    <t>ř.80/1+2</t>
  </si>
  <si>
    <t xml:space="preserve">     Výsledek hospodaření po zdanění</t>
  </si>
  <si>
    <t>ř.82/1+2</t>
  </si>
  <si>
    <r>
      <t xml:space="preserve"> Příloha č.2 k vyhlášce č. </t>
    </r>
    <r>
      <rPr>
        <b/>
        <sz val="9"/>
        <rFont val="Arial"/>
        <family val="2"/>
      </rPr>
      <t>504/2002 Sb.</t>
    </r>
    <r>
      <rPr>
        <sz val="9"/>
        <rFont val="Arial"/>
        <family val="2"/>
      </rPr>
      <t xml:space="preserve"> ve znění pozdějších předpisů</t>
    </r>
  </si>
  <si>
    <r>
      <t>**</t>
    </r>
    <r>
      <rPr>
        <b/>
        <sz val="10"/>
        <rFont val="Arial"/>
        <family val="2"/>
      </rPr>
      <t xml:space="preserve">řádek          </t>
    </r>
  </si>
  <si>
    <t>Uspořádání a označování položek výkazu
 zisku a ztráty - ŠZP JU</t>
  </si>
  <si>
    <t>celkem</t>
  </si>
  <si>
    <t>Uspořádání a označování položek výkazu
 zisku a ztráty - škola</t>
  </si>
  <si>
    <t>hospodář.činn.
sl.2 **</t>
  </si>
  <si>
    <r>
      <t xml:space="preserve"> Jednotlivé položky se vykazují v tisících Kč. (</t>
    </r>
    <r>
      <rPr>
        <sz val="10"/>
        <rFont val="Arial"/>
        <family val="2"/>
      </rPr>
      <t xml:space="preserve">§4 (3) </t>
    </r>
    <r>
      <rPr>
        <b/>
        <sz val="10"/>
        <rFont val="Arial"/>
        <family val="2"/>
      </rPr>
      <t>)</t>
    </r>
  </si>
  <si>
    <t xml:space="preserve"> Doplňující údaje pro veřejné vysoké školy</t>
  </si>
  <si>
    <t xml:space="preserve">( v tis. Kč )   </t>
  </si>
  <si>
    <t>Přijato</t>
  </si>
  <si>
    <t>Skutečnost</t>
  </si>
  <si>
    <t>Název údaje</t>
  </si>
  <si>
    <t>A.Dotace na provoz celkem ze státního rozpočtu                                      (ř.2+14)</t>
  </si>
  <si>
    <t xml:space="preserve">     v tom: 1. Dotace na provoz vč. běžných výd.na program.financ.        (ř.3+12+13)</t>
  </si>
  <si>
    <t xml:space="preserve">                      v tom: kapitola 333 - provozní výdaje                             (ř.4+10+11)</t>
  </si>
  <si>
    <t xml:space="preserve">                                   v tom:základní dotace</t>
  </si>
  <si>
    <t xml:space="preserve">                                              z toho: vysokoškolské zemědělské a lesní statky (ř.6+7) </t>
  </si>
  <si>
    <t xml:space="preserve">                                                          v tom: dotace na vzdělávací činnosti</t>
  </si>
  <si>
    <t xml:space="preserve">                                                                    dotace na genofondy</t>
  </si>
  <si>
    <t xml:space="preserve">                                                       stipendia</t>
  </si>
  <si>
    <t xml:space="preserve">                                                       ubytovací stipendia</t>
  </si>
  <si>
    <t xml:space="preserve">                                           dotace na ubytování a strav. studentů</t>
  </si>
  <si>
    <t xml:space="preserve">                                           Letní školy slovanských studií</t>
  </si>
  <si>
    <t xml:space="preserve">                               kap 333 - běžné výdaje zahrnuté do program.financování </t>
  </si>
  <si>
    <t xml:space="preserve">                               ostatní kapitoly</t>
  </si>
  <si>
    <t xml:space="preserve">                2. Dotace na výzkum a vývoj                                                (ř.15+16)</t>
  </si>
  <si>
    <t xml:space="preserve">                      v tom: institucionální</t>
  </si>
  <si>
    <t xml:space="preserve">                                účelová                                                         (ř.17+18+19)</t>
  </si>
  <si>
    <t xml:space="preserve">                                  v tom: kapitola 333</t>
  </si>
  <si>
    <t xml:space="preserve">                                            GAČR</t>
  </si>
  <si>
    <t xml:space="preserve">                                            ostatní kapitoly</t>
  </si>
  <si>
    <t>B. Dotace z rezervního fondu MŠMT</t>
  </si>
  <si>
    <t>Podprogram 23334L Podpora rozvoje a obnovy MTZ JU</t>
  </si>
  <si>
    <t>programu/ podprogramu</t>
  </si>
  <si>
    <t>Podprogram 233349 Racionalizace spotřeby a využití obnovitelných zdrojů energií</t>
  </si>
  <si>
    <t>Podprogram 23334L</t>
  </si>
  <si>
    <t>Podprogram 233349</t>
  </si>
  <si>
    <t>součet za podprogram 233349</t>
  </si>
  <si>
    <t>233340</t>
  </si>
  <si>
    <t>Rozvoj a obnova materiálně technické základny veřejných vysokých škol</t>
  </si>
  <si>
    <t>Podpora rozvoje a obnovy MTZ JU</t>
  </si>
  <si>
    <t>Celkem program</t>
  </si>
  <si>
    <t>C. Dotace z ÚSC                                                                                (ř.22+23)</t>
  </si>
  <si>
    <t xml:space="preserve">      v tom: 1. Dotace na provoz</t>
  </si>
  <si>
    <t xml:space="preserve">                 2. Dotace na VaV                                                              (ř.24+25)</t>
  </si>
  <si>
    <t xml:space="preserve">                       v tom: institucionální</t>
  </si>
  <si>
    <t xml:space="preserve">                                 účelová</t>
  </si>
  <si>
    <t>D. Dotace ostatní (např. ze zahraničí, dary)                                          (ř.27+28)</t>
  </si>
  <si>
    <t xml:space="preserve">       v tom: 1. Dotace na provoz</t>
  </si>
  <si>
    <t xml:space="preserve">                  2. Dotace na VaV                                                             (ř.29+30)</t>
  </si>
  <si>
    <t xml:space="preserve">                         v tom: institucionální</t>
  </si>
  <si>
    <t xml:space="preserve">                                   účelová</t>
  </si>
  <si>
    <t>E. Dotace na dlouhodobý majetek celkem</t>
  </si>
  <si>
    <t xml:space="preserve">       z toho: dotace mimo programové financování  </t>
  </si>
  <si>
    <t xml:space="preserve"> k 1. dni účetního obd.</t>
  </si>
  <si>
    <t>k poslednímu dni účetního obd.</t>
  </si>
  <si>
    <t>F. Fondy celkem  (úč.911)                                            (ř.34+35+36+37+38+39)</t>
  </si>
  <si>
    <t xml:space="preserve">              Fond odměn                                                             </t>
  </si>
  <si>
    <t xml:space="preserve">              Fond rezervní                                                 </t>
  </si>
  <si>
    <t xml:space="preserve">              Fond reprodukce investičního majetku        </t>
  </si>
  <si>
    <t xml:space="preserve">              Stipendijní fond                                             </t>
  </si>
  <si>
    <t xml:space="preserve">              Fond účelově určených prostředků</t>
  </si>
  <si>
    <t xml:space="preserve">              Fond sociální</t>
  </si>
  <si>
    <t>G. Fond účelově urč.prostředků - částka do výše 5% převedená z roku na rok</t>
  </si>
  <si>
    <t>***)</t>
  </si>
  <si>
    <t>Tabulka č. 1.4</t>
  </si>
  <si>
    <t>Součásti VVŠ (jmenovitě)</t>
  </si>
  <si>
    <t>HV z hlavní činnosti</t>
  </si>
  <si>
    <t>HV z doplňkové činnosti</t>
  </si>
  <si>
    <t>HV celkem</t>
  </si>
  <si>
    <t>Položky upravující HV (+,-)</t>
  </si>
  <si>
    <t>Upravený HV</t>
  </si>
  <si>
    <t>Biologická fakulta</t>
  </si>
  <si>
    <t>Pedagogická fakulta</t>
  </si>
  <si>
    <t>Teologická fakulta</t>
  </si>
  <si>
    <t>Zemědělská fakulta</t>
  </si>
  <si>
    <t>Zdravotně sociální fakulta</t>
  </si>
  <si>
    <t>Koleje a menzy</t>
  </si>
  <si>
    <t>Rektorát</t>
  </si>
  <si>
    <t>Historický ústav</t>
  </si>
  <si>
    <t>Ústav fyzikální biologie</t>
  </si>
  <si>
    <t>Výzkumný ústav rybářský a hydrobiologický</t>
  </si>
  <si>
    <t>Školní zemědělský podnik</t>
  </si>
  <si>
    <t>C e l k e m</t>
  </si>
  <si>
    <t>Poznámka: Položky upravující HV (+,-) rozumí se např. daňové vyrovnání, vyrovnání ztráty z minulých let, odvody apod.</t>
  </si>
  <si>
    <t>Počet řádků odpovídá počtu dílčích subjektů (lze upravit dle potřeby)</t>
  </si>
  <si>
    <t xml:space="preserve">Tabulka č. 1.4 a </t>
  </si>
  <si>
    <t xml:space="preserve">Nerozdělený zisk, neuhrazená ztráta </t>
  </si>
  <si>
    <t>tis. Kč</t>
  </si>
  <si>
    <t>Účet 932</t>
  </si>
  <si>
    <t>K 31.12.2000</t>
  </si>
  <si>
    <t>K 31.12.2001</t>
  </si>
  <si>
    <t>K 31.12.2002</t>
  </si>
  <si>
    <t>K 31.12.2003</t>
  </si>
  <si>
    <t>K 31.12.2004</t>
  </si>
  <si>
    <t>K 31.12.2005</t>
  </si>
  <si>
    <t>Tab.2.1.1a Zdroje financování programů reprodukce majetku - dotace kapitoly 333</t>
  </si>
  <si>
    <t>tis.Kč</t>
  </si>
  <si>
    <t>Č.</t>
  </si>
  <si>
    <t>Číslo</t>
  </si>
  <si>
    <t>Název</t>
  </si>
  <si>
    <t>Poskytnuté prostředky k 31. 12. 2005 *</t>
  </si>
  <si>
    <t>ř.</t>
  </si>
  <si>
    <t>programu</t>
  </si>
  <si>
    <t>investiční</t>
  </si>
  <si>
    <t>neinvestiční</t>
  </si>
  <si>
    <t>Racionalizace spotřeby a využití obnovitelných zdrojů energií</t>
  </si>
  <si>
    <t>Celkem: (ř.1 až  2)</t>
  </si>
  <si>
    <t>Tab.2.1.1b Zdroje financování programů reprodukce majetku - zdroje mimo kapitolu 333</t>
  </si>
  <si>
    <t>Poskytnuté prostředky k 31. 12. 2005</t>
  </si>
  <si>
    <t>I. z ostatních kapitol</t>
  </si>
  <si>
    <t>II. z rozpočtů ÚSC a státních fondů</t>
  </si>
  <si>
    <t>III. ze zahraničí</t>
  </si>
  <si>
    <r>
      <t xml:space="preserve">č.řádku </t>
    </r>
    <r>
      <rPr>
        <b/>
        <sz val="10"/>
        <rFont val="Arial"/>
        <family val="2"/>
      </rPr>
      <t>**)</t>
    </r>
  </si>
  <si>
    <r>
      <t xml:space="preserve">sl.1 </t>
    </r>
    <r>
      <rPr>
        <b/>
        <sz val="10"/>
        <rFont val="Arial"/>
        <family val="2"/>
      </rPr>
      <t>**)</t>
    </r>
  </si>
  <si>
    <r>
      <t xml:space="preserve">sl.2 </t>
    </r>
    <r>
      <rPr>
        <b/>
        <sz val="10"/>
        <rFont val="Arial"/>
        <family val="2"/>
      </rPr>
      <t>**)</t>
    </r>
  </si>
  <si>
    <r>
      <t xml:space="preserve">**) </t>
    </r>
    <r>
      <rPr>
        <sz val="10"/>
        <rFont val="Arial"/>
        <family val="2"/>
      </rPr>
      <t>Číslování řádků a sloupců je závazné pro datové vstupní věty formátu F-JASU pro zpracování výkazů v MÚZO Praha s.r.o.</t>
    </r>
  </si>
  <si>
    <r>
      <t>***)</t>
    </r>
    <r>
      <rPr>
        <sz val="10"/>
        <rFont val="Arial"/>
        <family val="2"/>
      </rPr>
      <t xml:space="preserve"> Pro rok 2005 se nevyplňuje</t>
    </r>
  </si>
  <si>
    <r>
      <t xml:space="preserve">Pozn.: doplňují se </t>
    </r>
    <r>
      <rPr>
        <b/>
        <sz val="12"/>
        <rFont val="Times New Roman"/>
        <family val="1"/>
      </rPr>
      <t>PROGRAMY</t>
    </r>
  </si>
  <si>
    <r>
      <t xml:space="preserve">* </t>
    </r>
    <r>
      <rPr>
        <sz val="12"/>
        <rFont val="Times New Roman"/>
        <family val="1"/>
      </rPr>
      <t>Poskytnutými prostředky se rozumí objem fin. prostředků dle vystavených limitek.</t>
    </r>
  </si>
  <si>
    <t>Tabulka č. 2.1.2.</t>
  </si>
  <si>
    <t>NIV</t>
  </si>
  <si>
    <t>č.ř.</t>
  </si>
  <si>
    <t xml:space="preserve">Výnosy dotačního charakteru </t>
  </si>
  <si>
    <t>Provoz</t>
  </si>
  <si>
    <t>Vysokošk. zeměděl. a lesní podniky</t>
  </si>
  <si>
    <t>Kapitálové dotace mimo programové financování</t>
  </si>
  <si>
    <t xml:space="preserve">Celkem </t>
  </si>
  <si>
    <t>Výzkum a vývoj - dotace na běžné výdaje</t>
  </si>
  <si>
    <t>Výzkum a vývoj kapitálové dotace</t>
  </si>
  <si>
    <t>Výzkum a vývoj celkem</t>
  </si>
  <si>
    <t>Celkem</t>
  </si>
  <si>
    <t>Vratka do SR</t>
  </si>
  <si>
    <t>Z kapitol státního rozpočtu celkem (bez MŠMT)</t>
  </si>
  <si>
    <t>v tom:</t>
  </si>
  <si>
    <t>Ministerstvo životního prostř.</t>
  </si>
  <si>
    <t>Ministerstvo zdravotnictví</t>
  </si>
  <si>
    <t>Ministerstvo zemědělství</t>
  </si>
  <si>
    <t>Ministerstvo pro místní rozvoj</t>
  </si>
  <si>
    <t>GA ČR</t>
  </si>
  <si>
    <t>AV ČR</t>
  </si>
  <si>
    <t>Z obcí, ÚSC, státní fondy celkem</t>
  </si>
  <si>
    <t>v tom:</t>
  </si>
  <si>
    <t>Podpůrný rol.a les.garanční fond</t>
  </si>
  <si>
    <t>Ze zahraničí celkem:</t>
  </si>
  <si>
    <t>Britské centrum, Goethe Centrum</t>
  </si>
  <si>
    <t>Socrates II - Erasmus</t>
  </si>
  <si>
    <t>Socrates  - Grundtvik</t>
  </si>
  <si>
    <t>Socrates II - Comenius</t>
  </si>
  <si>
    <t>Leonardo da Vinci</t>
  </si>
  <si>
    <t>PHARE</t>
  </si>
  <si>
    <t>Rámcové programy EU</t>
  </si>
  <si>
    <t>ostatní prostředky ze zahraničí</t>
  </si>
  <si>
    <t>Celkem: (ř.1+ř.2+ř.3+4)</t>
  </si>
  <si>
    <t>ZF - v roce 2005 kromě toho obdržela fakulta zádržné proúčtované v dotacích roku 2004 (projekty VaV MZe)</t>
  </si>
  <si>
    <t>Tabulka 2.1.3.</t>
  </si>
  <si>
    <t>Vlastní výnosy</t>
  </si>
  <si>
    <t>v tis. Kč</t>
  </si>
  <si>
    <t xml:space="preserve">Položka                                                                                                                                                                                                                                                       </t>
  </si>
  <si>
    <t>Hlavní činnost</t>
  </si>
  <si>
    <t>Doplňková činnost</t>
  </si>
  <si>
    <t>Celkem k 31.12.05</t>
  </si>
  <si>
    <t>poplatky za studium §58 zák.111/1998 Sb.</t>
  </si>
  <si>
    <t xml:space="preserve">    z  toho: studijní programy v cizím jazyce § 58 odst.5 zák.111/1998 Sb.</t>
  </si>
  <si>
    <t>poplatky za přijímací řízení § 58 odst. 1 zák. 111/1998 Sb.</t>
  </si>
  <si>
    <t>služby pro studenty</t>
  </si>
  <si>
    <t>kolejné</t>
  </si>
  <si>
    <t xml:space="preserve">jiné ubytování </t>
  </si>
  <si>
    <t xml:space="preserve">ze stravování studentů </t>
  </si>
  <si>
    <t xml:space="preserve">ze stravování zaměstnanců </t>
  </si>
  <si>
    <t xml:space="preserve">ze zeměděl. a lesn. aktivit </t>
  </si>
  <si>
    <t>dary</t>
  </si>
  <si>
    <t xml:space="preserve">   z toho: ze zahraničí</t>
  </si>
  <si>
    <t>úroky</t>
  </si>
  <si>
    <t>náhr. škod, manka, ztráty</t>
  </si>
  <si>
    <t>přijaté pojistné náhrady</t>
  </si>
  <si>
    <t>mimorozp.granty</t>
  </si>
  <si>
    <t>pronájem</t>
  </si>
  <si>
    <t xml:space="preserve">             z  toho: budovy, haly, stavby</t>
  </si>
  <si>
    <t xml:space="preserve">                          pozemky</t>
  </si>
  <si>
    <t xml:space="preserve">                          prostory</t>
  </si>
  <si>
    <t>tržby z prodeje materiálu</t>
  </si>
  <si>
    <t>tržby z prodeje majetku</t>
  </si>
  <si>
    <t xml:space="preserve">   v tom: budovy, haly, stavby</t>
  </si>
  <si>
    <t xml:space="preserve">               pozemky</t>
  </si>
  <si>
    <t xml:space="preserve">               samostatné movité věci</t>
  </si>
  <si>
    <t xml:space="preserve">z prodeje akcií </t>
  </si>
  <si>
    <t xml:space="preserve">                majetkových podílů</t>
  </si>
  <si>
    <t>z podílu na zisku a dividend</t>
  </si>
  <si>
    <t>Jiné:</t>
  </si>
  <si>
    <t xml:space="preserve">    v tom:</t>
  </si>
  <si>
    <t>zúčtování fondů - stipendijní fond</t>
  </si>
  <si>
    <t>celoživotní vzdělávání</t>
  </si>
  <si>
    <t>vlastní výrobky</t>
  </si>
  <si>
    <t>prodané zboží</t>
  </si>
  <si>
    <t>ostatní výnosy (pokuty, penále, kurzové zisky, zúčt.opr.položek, ostatní)</t>
  </si>
  <si>
    <t>ostatní výnosy ve výši účetních odpisů dotovaného majetku</t>
  </si>
  <si>
    <t>ostatní služby</t>
  </si>
  <si>
    <t>změna stavu zásob</t>
  </si>
  <si>
    <t>aktivace celkem</t>
  </si>
  <si>
    <t>z toho: aktivace vnitroslužeb</t>
  </si>
  <si>
    <t>Celkem vlastní výnosy:</t>
  </si>
  <si>
    <t>Tab. 2.2.1a   Financování programů reprodukce majetku - kapitola 333</t>
  </si>
  <si>
    <t>Program : 233340</t>
  </si>
  <si>
    <t>investiční dotace</t>
  </si>
  <si>
    <t>neinvestiční dotace</t>
  </si>
  <si>
    <t>Vlastní zdroje</t>
  </si>
  <si>
    <t xml:space="preserve">Celkem skutečnost </t>
  </si>
  <si>
    <t>Nevyčerpáno ze SR</t>
  </si>
  <si>
    <t>Číslo řádku</t>
  </si>
  <si>
    <t>Číslo ISPROFIN</t>
  </si>
  <si>
    <t xml:space="preserve">Název akce </t>
  </si>
  <si>
    <t>individuální</t>
  </si>
  <si>
    <t>systémová</t>
  </si>
  <si>
    <t>poskytnuto *</t>
  </si>
  <si>
    <t>skutečnost</t>
  </si>
  <si>
    <t>a</t>
  </si>
  <si>
    <t>b</t>
  </si>
  <si>
    <t>c</t>
  </si>
  <si>
    <t>d</t>
  </si>
  <si>
    <t>e</t>
  </si>
  <si>
    <t>f</t>
  </si>
  <si>
    <t>g</t>
  </si>
  <si>
    <t>b+d+f+g</t>
  </si>
  <si>
    <t>a+c+e-b-d-f</t>
  </si>
  <si>
    <t>1.</t>
  </si>
  <si>
    <t>23334L 1506</t>
  </si>
  <si>
    <t>JU - Metropolitní síť - vybudování optic.přenosové trasy v ul. Kněžská, ČB</t>
  </si>
  <si>
    <t>2.</t>
  </si>
  <si>
    <t>23334L 1509</t>
  </si>
  <si>
    <t>JU Rekonstrukce technologie menzy</t>
  </si>
  <si>
    <t>3.</t>
  </si>
  <si>
    <t>23334L 1508</t>
  </si>
  <si>
    <t>JU Metropolitní síť - trasa ul.Branišovská a Boreckého, trasa ul. Na Sádkách</t>
  </si>
  <si>
    <t>4.</t>
  </si>
  <si>
    <t>23334L 1505</t>
  </si>
  <si>
    <t>JU - Reko objektu Vltava 2.část - výukové prostory a zázemí kateder</t>
  </si>
  <si>
    <t>součet za podprogram 23334L</t>
  </si>
  <si>
    <t>součet za program</t>
  </si>
  <si>
    <t>233349 1502</t>
  </si>
  <si>
    <t>JU Zateplení obvod.pláště s výměnou oken KaM - menza</t>
  </si>
  <si>
    <t>*) Rozumí se objem fin. prostředků dle vystavených limitek</t>
  </si>
  <si>
    <t xml:space="preserve">Tab.2.2.1 b Financování programů reprodukce majetku - ostatní zdroje     </t>
  </si>
  <si>
    <t>Č. ř.</t>
  </si>
  <si>
    <t>Název akce</t>
  </si>
  <si>
    <t>Zdroje</t>
  </si>
  <si>
    <t>INV</t>
  </si>
  <si>
    <t>Poskytnuto</t>
  </si>
  <si>
    <t>A</t>
  </si>
  <si>
    <t>B</t>
  </si>
  <si>
    <t>I. Dotace z jiných kapitol</t>
  </si>
  <si>
    <t>Vložit řádky podle počtu akcí</t>
  </si>
  <si>
    <t>II. Finanční prostředky poskytnuté z rozpočtů USC a státních fondů</t>
  </si>
  <si>
    <t>III. Finanční zdroje ze zahraničí</t>
  </si>
  <si>
    <r>
      <t xml:space="preserve">doplňují se </t>
    </r>
    <r>
      <rPr>
        <b/>
        <sz val="12"/>
        <rFont val="Times New Roman"/>
        <family val="1"/>
      </rPr>
      <t>AKCE</t>
    </r>
  </si>
  <si>
    <t>Tabulka č. 2.2.2.</t>
  </si>
  <si>
    <t>Neinvestiční náklady</t>
  </si>
  <si>
    <t>Položka</t>
  </si>
  <si>
    <t xml:space="preserve"> Hlavní činnost</t>
  </si>
  <si>
    <t>Osobní náklady</t>
  </si>
  <si>
    <t>v tom: mzdy</t>
  </si>
  <si>
    <t xml:space="preserve">            OPPP(OON)</t>
  </si>
  <si>
    <t xml:space="preserve">                z toho: dohody</t>
  </si>
  <si>
    <t xml:space="preserve">                            odstupné</t>
  </si>
  <si>
    <t xml:space="preserve">                            jiné</t>
  </si>
  <si>
    <t xml:space="preserve">             zák. pojištění</t>
  </si>
  <si>
    <t xml:space="preserve">             sociální náklady</t>
  </si>
  <si>
    <t xml:space="preserve">             v tom: zák.soc.nákl.-§24,odst.2,j ZDP</t>
  </si>
  <si>
    <t xml:space="preserve">                        stipendia</t>
  </si>
  <si>
    <t xml:space="preserve">                        ostatní výplaty fyz.osobám</t>
  </si>
  <si>
    <t xml:space="preserve">                        příspěvek na stravu zaměstnanců</t>
  </si>
  <si>
    <t>odpisy</t>
  </si>
  <si>
    <t>učebnice, knihy, tisk</t>
  </si>
  <si>
    <t>pohonné hmoty</t>
  </si>
  <si>
    <t>drobný majetek</t>
  </si>
  <si>
    <t>telefony</t>
  </si>
  <si>
    <t>energie, voda, pára, plyn</t>
  </si>
  <si>
    <t>škody, manka</t>
  </si>
  <si>
    <t>pokuty, penále</t>
  </si>
  <si>
    <t>nájem</t>
  </si>
  <si>
    <t>školení, vzděláv., poraden.</t>
  </si>
  <si>
    <t>programové vybavení (DrNM)</t>
  </si>
  <si>
    <t>opravy, údržba</t>
  </si>
  <si>
    <t xml:space="preserve">cestovné           </t>
  </si>
  <si>
    <t xml:space="preserve">  v tom: zahraničí</t>
  </si>
  <si>
    <t xml:space="preserve">             tuzemsko</t>
  </si>
  <si>
    <t>na reprezentaci</t>
  </si>
  <si>
    <t>zůstatk. cena prod. maj.</t>
  </si>
  <si>
    <t>Jiné</t>
  </si>
  <si>
    <t xml:space="preserve">         v tom:</t>
  </si>
  <si>
    <t>spotřeba materiálu</t>
  </si>
  <si>
    <t>slpátky leasingu</t>
  </si>
  <si>
    <t>služby výpočetní techniky</t>
  </si>
  <si>
    <t>daně, poplatky, kolky</t>
  </si>
  <si>
    <t>odpisy pohledávek</t>
  </si>
  <si>
    <t>neuplatněná DPH</t>
  </si>
  <si>
    <t>technické zhodnocení do 40 tis.</t>
  </si>
  <si>
    <t>pojistné</t>
  </si>
  <si>
    <t>poštovné, koncesní poplatky TV, rozhlas</t>
  </si>
  <si>
    <t>tvorba FÚUP</t>
  </si>
  <si>
    <t>prodaný materiál</t>
  </si>
  <si>
    <t>členské příspěvky</t>
  </si>
  <si>
    <t>kurzové ztráty</t>
  </si>
  <si>
    <t>ostatní náklady</t>
  </si>
  <si>
    <t>celkem náklady</t>
  </si>
  <si>
    <t>Tabulka č.  2.2.2a</t>
  </si>
  <si>
    <t>Pracovníci a mzdové prostředky</t>
  </si>
  <si>
    <t>od ř.5   tis. Kč</t>
  </si>
  <si>
    <t>Ukazatel</t>
  </si>
  <si>
    <t>Průměrný evid. počet pracovníků přepočtený za rok  2005 (celkem)</t>
  </si>
  <si>
    <t>z toho: pedagogičtí</t>
  </si>
  <si>
    <t xml:space="preserve">            vědečtí pracovníci</t>
  </si>
  <si>
    <t xml:space="preserve">            nepedagogičtí</t>
  </si>
  <si>
    <t>v tom: 1)mzdy</t>
  </si>
  <si>
    <t xml:space="preserve">                 z toho: VaV</t>
  </si>
  <si>
    <t xml:space="preserve">            2)OPPP (dříve OON)</t>
  </si>
  <si>
    <t>Mzdové prostředky vyplacené z FO                                              (z P1b-04 ř.0310)</t>
  </si>
  <si>
    <t>v tom: pedagogům</t>
  </si>
  <si>
    <t xml:space="preserve">           vědeckým pracovníkům</t>
  </si>
  <si>
    <t xml:space="preserve">           nepedagogům</t>
  </si>
  <si>
    <t>Průměrná mzda za rok 2005 v Kč /v propočtu na 12 měsíců, bez  OPPP(OON) a FO/ z ř.8</t>
  </si>
  <si>
    <t>v tom: pedagogů</t>
  </si>
  <si>
    <t xml:space="preserve">           vědeckých pracovníků</t>
  </si>
  <si>
    <t xml:space="preserve">           nepedagogů</t>
  </si>
  <si>
    <t>Průměrná mzda za rok 2004 v Kč</t>
  </si>
  <si>
    <t>Nárůst mzdy r.2005 oproti r. 2004 v %</t>
  </si>
  <si>
    <t>Mzdové prostředky vyplacené v roce 2005 z ostatních zdrojů (bez kap.333)  mimo VaV</t>
  </si>
  <si>
    <t>v tom: granty a programy z ostatních kapitol</t>
  </si>
  <si>
    <t xml:space="preserve">           ostatní (zahraničí, dary apod.)</t>
  </si>
  <si>
    <t>Mzdové prostředky vyplacené v roce 2005 z ostatních zdrojů (bez kap.333)  VaV (z P1b-04 ř.0306)</t>
  </si>
  <si>
    <t>Doplňková činnost (z P1b-04 ř.0308)</t>
  </si>
  <si>
    <t xml:space="preserve"> Důležité: nutno zachovat návaznost na P1b-04 a výkaz zisku a ztráty</t>
  </si>
  <si>
    <r>
      <t xml:space="preserve">Vyplacené mzdové prostředky hrazené MŠMT ČR - </t>
    </r>
    <r>
      <rPr>
        <b/>
        <sz val="10"/>
        <rFont val="Times New Roman"/>
        <family val="1"/>
      </rPr>
      <t xml:space="preserve">kap. 333  </t>
    </r>
    <r>
      <rPr>
        <sz val="10"/>
        <rFont val="Times New Roman"/>
        <family val="1"/>
      </rPr>
      <t>bez VaV (ř. 7 - ř.6)</t>
    </r>
  </si>
  <si>
    <r>
      <t xml:space="preserve">Vyplacené mzdové prostředky hrazené MŠMT ČR - </t>
    </r>
    <r>
      <rPr>
        <b/>
        <sz val="10"/>
        <rFont val="Times New Roman"/>
        <family val="1"/>
      </rPr>
      <t xml:space="preserve">kap. 333 </t>
    </r>
    <r>
      <rPr>
        <sz val="10"/>
        <rFont val="Times New Roman"/>
        <family val="1"/>
      </rPr>
      <t>pouze VaV (ř.0305P1b-04)</t>
    </r>
  </si>
  <si>
    <r>
      <t xml:space="preserve">Vyplacené mzdové prostředky hrazené MŠMT ČR - </t>
    </r>
    <r>
      <rPr>
        <b/>
        <sz val="10"/>
        <rFont val="Times New Roman"/>
        <family val="1"/>
      </rPr>
      <t>kap. 333</t>
    </r>
    <r>
      <rPr>
        <sz val="10"/>
        <rFont val="Times New Roman"/>
        <family val="1"/>
      </rPr>
      <t xml:space="preserve">                    (ř.0307P1b-04)</t>
    </r>
  </si>
  <si>
    <r>
      <t xml:space="preserve">Vyplacené mzdové prostředky </t>
    </r>
    <r>
      <rPr>
        <b/>
        <sz val="10"/>
        <rFont val="Times New Roman"/>
        <family val="1"/>
      </rPr>
      <t xml:space="preserve">z kap. 333 </t>
    </r>
    <r>
      <rPr>
        <sz val="10"/>
        <rFont val="Times New Roman"/>
        <family val="1"/>
      </rPr>
      <t>včetně FO bez OON              ( ř.8+12)</t>
    </r>
  </si>
  <si>
    <r>
      <t xml:space="preserve">Vyplacené mzdové prostředky </t>
    </r>
    <r>
      <rPr>
        <b/>
        <sz val="10"/>
        <rFont val="Times New Roman"/>
        <family val="1"/>
      </rPr>
      <t>celkem</t>
    </r>
    <r>
      <rPr>
        <sz val="10"/>
        <rFont val="Times New Roman"/>
        <family val="1"/>
      </rPr>
      <t xml:space="preserve"> (z P1b-04 ř. 0311a výkazu Zisku a ztráty)</t>
    </r>
  </si>
  <si>
    <r>
      <t xml:space="preserve"> </t>
    </r>
    <r>
      <rPr>
        <b/>
        <sz val="10"/>
        <rFont val="Times New Roman"/>
        <family val="1"/>
      </rPr>
      <t xml:space="preserve">    </t>
    </r>
  </si>
  <si>
    <t>Tabulka č. 4</t>
  </si>
  <si>
    <t xml:space="preserve">Fondy                                                                                                          </t>
  </si>
  <si>
    <t>Číslo ř.</t>
  </si>
  <si>
    <t>Fond odměn</t>
  </si>
  <si>
    <t>Fond rezervní</t>
  </si>
  <si>
    <t>FRIM</t>
  </si>
  <si>
    <t>Fond stipendijní</t>
  </si>
  <si>
    <t>Fond účelově určených prostředků</t>
  </si>
  <si>
    <t>Fond sociální</t>
  </si>
  <si>
    <t>Stav k 1.1.2005</t>
  </si>
  <si>
    <t>Tvorba fondu</t>
  </si>
  <si>
    <t>Čerpání fondu</t>
  </si>
  <si>
    <t>Stav k 31.12.2005</t>
  </si>
  <si>
    <t>Nárok na příděl z roku 2005 (návrh) *)</t>
  </si>
  <si>
    <t>v tom: z hlavní činnosti</t>
  </si>
  <si>
    <t xml:space="preserve">            z doplňkové čin. </t>
  </si>
  <si>
    <t>Předpokládaný stav po přídělu</t>
  </si>
  <si>
    <t>Vysvětlivky:</t>
  </si>
  <si>
    <t>*) příděl do fondu účelově určených prostředků je shodný s tvorou tohoto fondu proúčtovanou podle pokynů k závěrce roku 2005;</t>
  </si>
  <si>
    <t xml:space="preserve">    tvorba tohoto fondu z nevyčerpaných dotací odpovídá žádosti zaslané jednotlivými součástmi JU rektorátu v souladu s Příkazem kvestora K10</t>
  </si>
  <si>
    <t>Tabulka  č. 4a</t>
  </si>
  <si>
    <t>Stipendijní fond</t>
  </si>
  <si>
    <t>Stav k 31.12.2004</t>
  </si>
  <si>
    <t>v tom: z  HV</t>
  </si>
  <si>
    <t xml:space="preserve">           z popl.za studium</t>
  </si>
  <si>
    <t>Tvorba celkem 2005</t>
  </si>
  <si>
    <t>Čerpání 2005</t>
  </si>
  <si>
    <t>Stav k 31.12.2005  (řádek 1+ 4 - 7)</t>
  </si>
  <si>
    <t>v tom: HV</t>
  </si>
  <si>
    <t xml:space="preserve">            poplatky za studium</t>
  </si>
  <si>
    <t>Poznámka:</t>
  </si>
  <si>
    <t xml:space="preserve">Poplatky za studium odst.3 a 4 §58 zákona č. 111/1998 Sb. </t>
  </si>
  <si>
    <t xml:space="preserve">(nad rámec standardní doby studia+1rok,  studium absolventa v dalším stud.programu  </t>
  </si>
  <si>
    <t>a při souběhu  studia nad rámec standardní doby studia)</t>
  </si>
  <si>
    <t xml:space="preserve">Tabulka č.4b </t>
  </si>
  <si>
    <t>Řádek 2 tabulky č. 4 - tvorba (bez dotací)</t>
  </si>
  <si>
    <t>zůstatek z r. 2004</t>
  </si>
  <si>
    <t>příděl z HV</t>
  </si>
  <si>
    <t>zůstatková cena prodaného dlouhodobého majetku</t>
  </si>
  <si>
    <t>ostatní příjmy celkem</t>
  </si>
  <si>
    <t xml:space="preserve">            v tom:</t>
  </si>
  <si>
    <t xml:space="preserve">                         dary</t>
  </si>
  <si>
    <t>Celkem tvorba</t>
  </si>
  <si>
    <t>Řádek 3 tabulky č. 4 - čerpání</t>
  </si>
  <si>
    <t>Investiční  (ř. 20 - 24)</t>
  </si>
  <si>
    <t>v tom : stavby</t>
  </si>
  <si>
    <t xml:space="preserve">            stroje a zařízení</t>
  </si>
  <si>
    <t xml:space="preserve">            nákupy nemovitostí</t>
  </si>
  <si>
    <t xml:space="preserve">            ostatní užití (rozepsat)</t>
  </si>
  <si>
    <t>Neinvestiční  (ř.27 - 30)</t>
  </si>
  <si>
    <t>v tom : opravy a údržba IM</t>
  </si>
  <si>
    <t xml:space="preserve">             pořízení DHIM</t>
  </si>
  <si>
    <t>Celkem čerpání</t>
  </si>
  <si>
    <t>Převod do r. 2006</t>
  </si>
  <si>
    <t>Tabulka  č. 4c</t>
  </si>
  <si>
    <t xml:space="preserve">Fond účelově určených prostředků </t>
  </si>
  <si>
    <t xml:space="preserve">v tom: </t>
  </si>
  <si>
    <t xml:space="preserve">           účelově určené dary</t>
  </si>
  <si>
    <t xml:space="preserve">           účelově určené peněžní prostředky ze zahraničí</t>
  </si>
  <si>
    <t xml:space="preserve">           účelově určené prostředky na VaV-MŠMT</t>
  </si>
  <si>
    <t xml:space="preserve">           účelově určené prostředky na VaV - ostatní</t>
  </si>
  <si>
    <t xml:space="preserve">           účelově určené prostředky z ukazatelů MŠMT</t>
  </si>
  <si>
    <t>Tabulka  č. 4d</t>
  </si>
  <si>
    <t>Tento fond za rok 2005 nebyl tvořen.</t>
  </si>
  <si>
    <t>Tabulka č. 5a</t>
  </si>
  <si>
    <t xml:space="preserve">                                               Přehled o majetku a jeho vývoj tis. Kč           </t>
  </si>
  <si>
    <t>Druhy majetku</t>
  </si>
  <si>
    <t>Stav k 31.12.2004 pořizovací cena</t>
  </si>
  <si>
    <t>pořizovací cena</t>
  </si>
  <si>
    <t>oprávky (-)</t>
  </si>
  <si>
    <t xml:space="preserve">    zůstatková cena</t>
  </si>
  <si>
    <t>Dlouhodobý nehmotný majetek</t>
  </si>
  <si>
    <t>z toho: software</t>
  </si>
  <si>
    <t xml:space="preserve">            drob. dl .nehm.m.</t>
  </si>
  <si>
    <t>Dlouhodobý hmotný majetek</t>
  </si>
  <si>
    <t>z toho: pozemky</t>
  </si>
  <si>
    <t xml:space="preserve">            um.díla</t>
  </si>
  <si>
    <t xml:space="preserve">            budovy,haly, stav.</t>
  </si>
  <si>
    <t xml:space="preserve">            sam.mov.věci a s.</t>
  </si>
  <si>
    <t xml:space="preserve">            pěst.celky</t>
  </si>
  <si>
    <t xml:space="preserve">            zákl.stádo, taž. zv.</t>
  </si>
  <si>
    <t>Ostatní zdroje</t>
  </si>
  <si>
    <t>MZdrav</t>
  </si>
  <si>
    <t>jiné</t>
  </si>
  <si>
    <t xml:space="preserve">            SOCRATES - ERASMUS - dofinancování</t>
  </si>
  <si>
    <t xml:space="preserve">            SOCRATES - ERASMUS - EU</t>
  </si>
  <si>
    <t xml:space="preserve">            krátkodobí zahraniční studenti</t>
  </si>
  <si>
    <t xml:space="preserve">            sociální stipendia</t>
  </si>
  <si>
    <t xml:space="preserve">           stipendia doktorandská na mobility - ostatní</t>
  </si>
  <si>
    <t xml:space="preserve">           stipendia doktorandská - ostatní</t>
  </si>
  <si>
    <t xml:space="preserve">           stipendia Bc., Mgr. na mobility - program Leonardo</t>
  </si>
  <si>
    <t xml:space="preserve">            stipendia Bc., Mgr. na mobility - ostatní</t>
  </si>
  <si>
    <t xml:space="preserve">            ostatní stipendia Bc., Mgr. studentů</t>
  </si>
  <si>
    <t xml:space="preserve">            stipendia zahraničních studentů - program CEEPUS</t>
  </si>
  <si>
    <t xml:space="preserve"> Tabulka č. 3     Přehled o peněžních tocích</t>
  </si>
  <si>
    <t>Struktura celkového cash flow</t>
  </si>
  <si>
    <t>Hospodářský výsledek běžného roku</t>
  </si>
  <si>
    <t>Odpisy IM</t>
  </si>
  <si>
    <t>Rezervy řízené předpisy</t>
  </si>
  <si>
    <t>Přechodné účty  pasivní</t>
  </si>
  <si>
    <t>Výdaje příštích období</t>
  </si>
  <si>
    <t>Výnosy příštích období</t>
  </si>
  <si>
    <t>Kurzové rozdíly pasivní</t>
  </si>
  <si>
    <t>Dohadné účty pasivní</t>
  </si>
  <si>
    <t>Přechodné účty aktivní</t>
  </si>
  <si>
    <t>Náklady příštích odobí</t>
  </si>
  <si>
    <t>Příjmy příštích období</t>
  </si>
  <si>
    <t>Kurzové rozdíly aktivní</t>
  </si>
  <si>
    <t xml:space="preserve">Dohadné účty aktivní </t>
  </si>
  <si>
    <t>Pohledávky celkem</t>
  </si>
  <si>
    <t>Z obchodního styku</t>
  </si>
  <si>
    <t>K účastníkům sdružení</t>
  </si>
  <si>
    <t>Za instit. soc. zabezpečení a  zdravotního pojištění</t>
  </si>
  <si>
    <t>Daň z příjmu</t>
  </si>
  <si>
    <t>Ostatní přímé daně</t>
  </si>
  <si>
    <t>Daň z přidané hodnoty</t>
  </si>
  <si>
    <t>Ostatní daně a poplatky</t>
  </si>
  <si>
    <t>Ze vztahu ke státnímu rozpočtu</t>
  </si>
  <si>
    <t>Ze vztahu k rozpočtu orgánů ÚSC</t>
  </si>
  <si>
    <t>Za zaměstnanci</t>
  </si>
  <si>
    <t>Z emitovaných dluhopisů a jiné pohledávky</t>
  </si>
  <si>
    <t>Opravná položka k pohledávkám</t>
  </si>
  <si>
    <t>Majetkové cenné papíry</t>
  </si>
  <si>
    <t>Dlužné cenné papírya vlastní dluhopisy</t>
  </si>
  <si>
    <t>Ostatní cenné papíry a pořízení krátkodob.fin. majetku</t>
  </si>
  <si>
    <t>Materiál na skladě a na cestě</t>
  </si>
  <si>
    <t>Nedokončená výroba apolotovary vl. výroby</t>
  </si>
  <si>
    <t xml:space="preserve">Výrobky </t>
  </si>
  <si>
    <t>Zvířata</t>
  </si>
  <si>
    <t>Zboží na skladě a na cestě</t>
  </si>
  <si>
    <t>Poskytnuté zálohy na zásoby</t>
  </si>
  <si>
    <t>Krátkodobé závazky</t>
  </si>
  <si>
    <t>Dodavatelé</t>
  </si>
  <si>
    <t>Směnky k úhradě</t>
  </si>
  <si>
    <t>Přijaté zálohy</t>
  </si>
  <si>
    <t>Ostatní závazky</t>
  </si>
  <si>
    <t>Zaměstnanci</t>
  </si>
  <si>
    <t>Ostatní závazky vůči zaměstnancům</t>
  </si>
  <si>
    <t>K instit. soc. zabezpečení a zdrav. pojištění</t>
  </si>
  <si>
    <t>Ze vztaku k ÚSC</t>
  </si>
  <si>
    <t>Jiné závazky</t>
  </si>
  <si>
    <t>Krátkodobé bankovní úvěry</t>
  </si>
  <si>
    <t>Přijaté finanční výpomoci</t>
  </si>
  <si>
    <t>Cash flow provozní</t>
  </si>
  <si>
    <t>Nehmotný dlouhodový majetek</t>
  </si>
  <si>
    <t>Nehmotné výsledky výzkumu a vývoje</t>
  </si>
  <si>
    <t>Software</t>
  </si>
  <si>
    <t>Předměty ocenitelných práv</t>
  </si>
  <si>
    <t>Drobný dlouhodobý nehmotný majetek</t>
  </si>
  <si>
    <t>Ostatní dlouhodobý nehmotný majetek</t>
  </si>
  <si>
    <t>Nedokončené nehmotné investice</t>
  </si>
  <si>
    <t>Poskytnuté zálohy na nehmotný majetek</t>
  </si>
  <si>
    <t>Oprávky celkem</t>
  </si>
  <si>
    <t>K nehmotným výsledkům výzkumné činnosti</t>
  </si>
  <si>
    <t>K software</t>
  </si>
  <si>
    <t>K předmětům ocenitelných práv</t>
  </si>
  <si>
    <t>K dobnému nehmotnému dlouhodobému majetku</t>
  </si>
  <si>
    <t>K ostatnímu nehmotnému dlouhodobému majetku</t>
  </si>
  <si>
    <t>Hmotný dlouhodobý majetek</t>
  </si>
  <si>
    <t>Pozemky</t>
  </si>
  <si>
    <t>Umělecká díla a sbírky</t>
  </si>
  <si>
    <t>Stavby</t>
  </si>
  <si>
    <t>Samostatné movité věci a soubory mov. věcí</t>
  </si>
  <si>
    <t>Pěstitelské celky trvalých porostů</t>
  </si>
  <si>
    <t>Základní stádo a tažná zvířata</t>
  </si>
  <si>
    <t>Drobný hmotný dlouhodobý majetek</t>
  </si>
  <si>
    <t>Ostatní hmotný dlouhodobý majetek</t>
  </si>
  <si>
    <t>Nedokončené hmotné investice</t>
  </si>
  <si>
    <t>Poskytnuté záloha na hmotný dlouhodobý majetek</t>
  </si>
  <si>
    <t>Ke stavbám</t>
  </si>
  <si>
    <t>K movitým věcem a souborům movitých věcí</t>
  </si>
  <si>
    <t>K pěstitelským celkům trvalých porostů</t>
  </si>
  <si>
    <t>K základnímu stádu a tažným zvířatům</t>
  </si>
  <si>
    <t>K drobnému hmotnému dlouhodobému majetku</t>
  </si>
  <si>
    <t>K ostatnímu hmotnému dlouhodobému majetku</t>
  </si>
  <si>
    <t>Korekce vyloučením odpisů</t>
  </si>
  <si>
    <t>Dlouhodobý finanční majetek</t>
  </si>
  <si>
    <t>Podíl cenných papírů a vklady- rozhodný vliv</t>
  </si>
  <si>
    <t>Podíl cenných papírů a vklady- podstatný vliv</t>
  </si>
  <si>
    <t>Ostatní dlouhodobé cenné papíry a vklady</t>
  </si>
  <si>
    <t>Půjčky podnikům ve skupině</t>
  </si>
  <si>
    <t>Ostatní dlouhodobý finanční majetek</t>
  </si>
  <si>
    <t>Cash flow z investiční činnosti</t>
  </si>
  <si>
    <t>Dlouhodobé závazky celkem</t>
  </si>
  <si>
    <t>Emitované dluhopisy</t>
  </si>
  <si>
    <t>Závazky z pronájmu</t>
  </si>
  <si>
    <t>Dlouhodobé přijaté zálohy</t>
  </si>
  <si>
    <t>Dlohodobé směnky k úhradě</t>
  </si>
  <si>
    <t>Ostatní dlouhodobé závazky</t>
  </si>
  <si>
    <t>Dlouhodobé bankovní úvěry</t>
  </si>
  <si>
    <t>Vlastní jmění</t>
  </si>
  <si>
    <t>Fondy</t>
  </si>
  <si>
    <t>Oceňovací rozdíly z přecenění majetku a závazků</t>
  </si>
  <si>
    <t>Nerozdělený zisk, neuhr. ztráta z minulých let</t>
  </si>
  <si>
    <t>Hospodářský výsledek ve schvalovacím řízení</t>
  </si>
  <si>
    <t>Korekce snížením disponibilního zisku běžného roku</t>
  </si>
  <si>
    <t>Cash flow z finanční činnosti</t>
  </si>
  <si>
    <t>Cash flow celkové</t>
  </si>
  <si>
    <t>Stav peněžních prostředků</t>
  </si>
  <si>
    <t>Pracovníci a mzdové prostředky KaM</t>
  </si>
  <si>
    <t>Pracovníci a mzdové prostředky ŠZP</t>
  </si>
  <si>
    <t>Pracovníci a mzdové prostředky škola</t>
  </si>
  <si>
    <t>Dotace z kapitoly MŠMT, dotace z ostatních kapitol státního rozpočtu a další zdroje - poskytnuté prostředky</t>
  </si>
  <si>
    <t>Z kapitoly MŠMT (vč.dotací OAK)</t>
  </si>
  <si>
    <t>MPSV - úřady práce</t>
  </si>
  <si>
    <t>Asociace inov.podnikání - Barrande</t>
  </si>
  <si>
    <t xml:space="preserve">            ostatní užití</t>
  </si>
  <si>
    <t>Konečný zůstatek r. 2005</t>
  </si>
  <si>
    <t xml:space="preserve">            drobný dl. hm.m.</t>
  </si>
  <si>
    <t xml:space="preserve">            ost.dl. hm. maj.</t>
  </si>
  <si>
    <t>nedok.dl.hm.maj.</t>
  </si>
  <si>
    <t>posk.zál.na dl.hm.maj.</t>
  </si>
  <si>
    <t xml:space="preserve">Tabulka č. 5b </t>
  </si>
  <si>
    <t>rozdíl oproti roku 2004</t>
  </si>
  <si>
    <t>Dlouhodobý</t>
  </si>
  <si>
    <t>v tom</t>
  </si>
  <si>
    <t>Majetková účast</t>
  </si>
  <si>
    <t>Členský podíl</t>
  </si>
  <si>
    <t>Krátkodobý</t>
  </si>
  <si>
    <t>Pokladna</t>
  </si>
  <si>
    <t>Ceniny</t>
  </si>
  <si>
    <t>Účty v bankách</t>
  </si>
  <si>
    <t>Peníze na cestě</t>
  </si>
  <si>
    <t xml:space="preserve">Tabulka č. 5c         </t>
  </si>
  <si>
    <t>Zásoby celkem</t>
  </si>
  <si>
    <t>z toho: materiál</t>
  </si>
  <si>
    <t xml:space="preserve">             nedok.výroba</t>
  </si>
  <si>
    <t xml:space="preserve">             výrobky</t>
  </si>
  <si>
    <t xml:space="preserve">             zvířata</t>
  </si>
  <si>
    <t xml:space="preserve">             zboží</t>
  </si>
  <si>
    <t xml:space="preserve">             ostatní</t>
  </si>
  <si>
    <t xml:space="preserve">Tabulka č. 5d </t>
  </si>
  <si>
    <t>Pohledávky celkem:</t>
  </si>
  <si>
    <t>v tom: odběratelé</t>
  </si>
  <si>
    <t xml:space="preserve">             zálohy</t>
  </si>
  <si>
    <t xml:space="preserve">             za inst.soc.,zdr.poj.</t>
  </si>
  <si>
    <t xml:space="preserve">             za zaměstnanci</t>
  </si>
  <si>
    <t xml:space="preserve">            ostatní</t>
  </si>
  <si>
    <t>Závazky celkem:</t>
  </si>
  <si>
    <t>v tom: dodavatelé</t>
  </si>
  <si>
    <t xml:space="preserve">             přijaté zálohy</t>
  </si>
  <si>
    <t xml:space="preserve">             k zaměstnancům</t>
  </si>
  <si>
    <t xml:space="preserve">             k inst.soc.,zdr.poj.</t>
  </si>
  <si>
    <t xml:space="preserve">            daňové závazky</t>
  </si>
  <si>
    <t>Bankovní výp. a půjčky</t>
  </si>
  <si>
    <t>z toho: úvěry</t>
  </si>
  <si>
    <t>Finanční vypořádání VVŠ se státním rozpočtem za rok 2005 z kapitoly 333-MŠMT mimo programové financování</t>
  </si>
  <si>
    <t>celé Kč</t>
  </si>
  <si>
    <t>Schválený rozpočet</t>
  </si>
  <si>
    <t>Rozpočet po změnách</t>
  </si>
  <si>
    <t>Poskytnuto k 31.12.2005</t>
  </si>
  <si>
    <t>Použito k 31.12.2005</t>
  </si>
  <si>
    <t>Vratka dotace (odvede)</t>
  </si>
  <si>
    <t>uk.</t>
  </si>
  <si>
    <t xml:space="preserve">       Dotační položky a ukazatele</t>
  </si>
  <si>
    <t>sl.1</t>
  </si>
  <si>
    <t>sl.2</t>
  </si>
  <si>
    <t>sl.3</t>
  </si>
  <si>
    <t>sl.4</t>
  </si>
  <si>
    <t>sl.5</t>
  </si>
  <si>
    <t>sl.6 = sl.3-4-5</t>
  </si>
  <si>
    <t>sl.7</t>
  </si>
  <si>
    <t>Základní dotace celkem (ř.2+3+4+16+17+18+20+22)</t>
  </si>
  <si>
    <t>"A a B"</t>
  </si>
  <si>
    <t>v tom: Studijní programy a s nimi spojenou tvůrčí činnost</t>
  </si>
  <si>
    <t>"C"</t>
  </si>
  <si>
    <t xml:space="preserve">           Stipendia studentů doktorských stud.programů</t>
  </si>
  <si>
    <t>"D"</t>
  </si>
  <si>
    <t xml:space="preserve">           Zahraniční studenti a mezinárodní spolupráce (ř.5+6+7+8+9)</t>
  </si>
  <si>
    <t xml:space="preserve">              v tom: studenti, kteří nejsou st.občany ČR (vč.projektů a krajanů)-zahr.rozvoj.pomoc</t>
  </si>
  <si>
    <t xml:space="preserve">                         zahraniční studenti (krátkodobé pobyty)</t>
  </si>
  <si>
    <t xml:space="preserve">                         program AKTION</t>
  </si>
  <si>
    <t xml:space="preserve">                         program CEEPUS</t>
  </si>
  <si>
    <t xml:space="preserve">                         SOKRATES II celkem (ř.10+11+12+13+14+15)</t>
  </si>
  <si>
    <t xml:space="preserve">                            v tom: Erasmus</t>
  </si>
  <si>
    <t xml:space="preserve">                                      Comenius</t>
  </si>
  <si>
    <t xml:space="preserve">                                      Minerva</t>
  </si>
  <si>
    <t xml:space="preserve">                                      Arion</t>
  </si>
  <si>
    <t xml:space="preserve">                                      Lingva</t>
  </si>
  <si>
    <t xml:space="preserve">                                      ostatní</t>
  </si>
  <si>
    <t>"F"</t>
  </si>
  <si>
    <t xml:space="preserve">           Fond vzdělávací politiky</t>
  </si>
  <si>
    <t>"G"</t>
  </si>
  <si>
    <t xml:space="preserve">           Fond rozvoje vysokých škol</t>
  </si>
  <si>
    <t>"I"</t>
  </si>
  <si>
    <t xml:space="preserve">           Rozvojové programy</t>
  </si>
  <si>
    <t xml:space="preserve">            z toho: projekty AU3V</t>
  </si>
  <si>
    <t>"M"</t>
  </si>
  <si>
    <t xml:space="preserve">           Mimořádné aktivity</t>
  </si>
  <si>
    <t xml:space="preserve">           Letní školy slovanských studií</t>
  </si>
  <si>
    <t xml:space="preserve">           Dotace na ubytovací stipendia</t>
  </si>
  <si>
    <t>Z "A" až "M" Vysokoškolské zemědělské a lesní statky celkem (ř.24+25+26)</t>
  </si>
  <si>
    <t xml:space="preserve">           V tom: dotace na vzdělávací činnost</t>
  </si>
  <si>
    <t xml:space="preserve">                      dotace na genofondy</t>
  </si>
  <si>
    <t xml:space="preserve">                      dotace ostatní</t>
  </si>
  <si>
    <t>Dotace na ubytování a stravování studentů (KaM)</t>
  </si>
  <si>
    <t>Dotace na výzkum a vývoj celkem (ř.29+30+31+32+33+34+35)</t>
  </si>
  <si>
    <t>v tom: institucionální prosř. VaV -mezinárodní spolupráce ve VaV</t>
  </si>
  <si>
    <t xml:space="preserve">           institucionální prostř. VaV - ostatní (výzkumné záměry + administrace)</t>
  </si>
  <si>
    <t xml:space="preserve">           institucionální prostř.VaV - specifický výzkum na VŠ</t>
  </si>
  <si>
    <t xml:space="preserve">           účelové prostředky VaV - Národní program výzkumu</t>
  </si>
  <si>
    <t xml:space="preserve">           účelové prostředky VaV - programy v půs.poskytovatele</t>
  </si>
  <si>
    <t xml:space="preserve">           účelové prostředky VaV - veřejné zakázky ve VaV</t>
  </si>
  <si>
    <t xml:space="preserve">           účelové prostředky VaV - ostatní (výdaje na veř.soutěž ve VaV)</t>
  </si>
  <si>
    <t>NEI dotace z kapitoly MŠMT celkem: (ř.1+21+27+28)</t>
  </si>
  <si>
    <t>Kapitálové dotace mimo programové financování  (ř.38+39+40)</t>
  </si>
  <si>
    <t>v tom: FRVŠ</t>
  </si>
  <si>
    <t xml:space="preserve">           rozvojové programy</t>
  </si>
  <si>
    <t xml:space="preserve">           ostatní (mimo VaV)</t>
  </si>
  <si>
    <t>Kapitálové dotace na výzkum a vývoj mimo program.financ.  (ř.42+43+44)</t>
  </si>
  <si>
    <t>v tom: institucionální prostř. VaV - ostatní (výzkumné záměry + administrace)</t>
  </si>
  <si>
    <t xml:space="preserve">           účelové prostředky VaV - programy v působnosti poskytovatele</t>
  </si>
  <si>
    <t>Kapitálové dotace z MŠMT celkem: (ř. 37+41)</t>
  </si>
  <si>
    <t xml:space="preserve">            Stipendia studentů doktorských stud. programů</t>
  </si>
  <si>
    <t xml:space="preserve">            Mimořádné aktivity</t>
  </si>
  <si>
    <t>Dotace poskytnuté z OPRLZ</t>
  </si>
  <si>
    <t>v tom: Opatření  3.1</t>
  </si>
  <si>
    <t xml:space="preserve">           Opatření 3.2</t>
  </si>
  <si>
    <t>Dotace z ostatních odborů  MŠMT</t>
  </si>
  <si>
    <t>Tabulka č. 6a</t>
  </si>
  <si>
    <t>Vypořádání se SR - programy reprodukce majetku</t>
  </si>
  <si>
    <t>v Kč</t>
  </si>
  <si>
    <t>Název programu</t>
  </si>
  <si>
    <t>Poskytnuto k</t>
  </si>
  <si>
    <t xml:space="preserve">Použito (skutečnost)  k </t>
  </si>
  <si>
    <t>Nevyčerpáno</t>
  </si>
  <si>
    <t>řádku</t>
  </si>
  <si>
    <t>31.12.2005 *</t>
  </si>
  <si>
    <t>31.12.2005 **</t>
  </si>
  <si>
    <t>Poznámky:</t>
  </si>
  <si>
    <t xml:space="preserve">Vychází se z údajů uvedených ve sloupci "Souhrn údajů" ve formuláři PROGFIN 3, </t>
  </si>
  <si>
    <t>předkládaných v rámci vypořádání SR za rok 2005</t>
  </si>
  <si>
    <t>*     z řádku B9</t>
  </si>
  <si>
    <t>**   z řádku C9</t>
  </si>
  <si>
    <r>
      <t xml:space="preserve">Převedeno do FÚUP </t>
    </r>
    <r>
      <rPr>
        <vertAlign val="superscript"/>
        <sz val="10"/>
        <rFont val="Arial CE"/>
        <family val="0"/>
      </rPr>
      <t>*)</t>
    </r>
  </si>
  <si>
    <r>
      <t xml:space="preserve">Převedeno  do </t>
    </r>
    <r>
      <rPr>
        <sz val="9"/>
        <rFont val="Arial CE"/>
        <family val="0"/>
      </rPr>
      <t>ukazatele "A" a "B"</t>
    </r>
  </si>
  <si>
    <r>
      <t xml:space="preserve">Rezervní fond MŠMT </t>
    </r>
    <r>
      <rPr>
        <b/>
        <sz val="9"/>
        <color indexed="10"/>
        <rFont val="Arial CE"/>
        <family val="0"/>
      </rPr>
      <t>(z ř.1)</t>
    </r>
  </si>
  <si>
    <r>
      <t xml:space="preserve">*) </t>
    </r>
    <r>
      <rPr>
        <sz val="10"/>
        <rFont val="Arial CE"/>
        <family val="0"/>
      </rPr>
      <t>FÚUP - Fond účelově určených prostředků dle § 18 zákona č. 111/1998 Sb. o vysokých školách</t>
    </r>
  </si>
  <si>
    <t xml:space="preserve">Tabulka č. 7a     </t>
  </si>
  <si>
    <t xml:space="preserve">Počty studentů                    </t>
  </si>
  <si>
    <t>Počet studentů k 31.10.2005</t>
  </si>
  <si>
    <t>v tom:   rozpočtoví studenti (kromě kódů financování 2, 6, 7)</t>
  </si>
  <si>
    <t>*)    SIMS -kod financování „6“</t>
  </si>
  <si>
    <t>**)  SIMS - kod financování „7“</t>
  </si>
  <si>
    <t>***)SIMS - kod financování „2“</t>
  </si>
  <si>
    <t>Kódy financování podle SIMS:</t>
  </si>
  <si>
    <t>1|studium ve standardní době studia||</t>
  </si>
  <si>
    <t>2|studium je plně hrazeno z prostředků jiného rezortu než MŠMT (tzv. jinoplátci)||</t>
  </si>
  <si>
    <t>3|student(ka) překročil(a) standardní dobu studia o více než jeden rok (par. 58, odst. 3)||</t>
  </si>
  <si>
    <t>4|student(ka) po absolvování bakalářského nebo magisterského studijního programu studuje v dalším bakalářském nebo magisterském studijním programu (par. 58, odst. 4)||</t>
  </si>
  <si>
    <t>5|student(ka) studuje v souběžných studijních programech déle, než je standardní doba studia programu jednoho plus jeden rok (par. 58, odst. 4)||</t>
  </si>
  <si>
    <t>6|studium je plně hrazeno studentem(kou) - zpravidla cizincem(kou) - z vlastních prostředků v případě studia v cizím jazyce (par. 58, odst. 5)||</t>
  </si>
  <si>
    <t>7|studium je studentu(ce) - cizinci(e) hrazeno ze zvláštní dotace dle evidence DZS||</t>
  </si>
  <si>
    <t>8|student(ka) překročil(a) standardní dobu studia o méně než jeden rok||</t>
  </si>
  <si>
    <t>9|student(ka) studuje v souběžných studijních programech kratší dobu, než je standardní doba studia delšího z nich||</t>
  </si>
  <si>
    <t>10|školné na soukromých vysokých školách||</t>
  </si>
  <si>
    <t xml:space="preserve">Tabulka č. 7b    </t>
  </si>
  <si>
    <t>Stipendia</t>
  </si>
  <si>
    <t xml:space="preserve">           </t>
  </si>
  <si>
    <t>Z dotace MŠMT</t>
  </si>
  <si>
    <t>Ze stipendijního fondu</t>
  </si>
  <si>
    <t>zahraničí</t>
  </si>
  <si>
    <t xml:space="preserve">Stipendia celkem:        </t>
  </si>
  <si>
    <t xml:space="preserve">            dotace na ubytovací stipendia</t>
  </si>
  <si>
    <t xml:space="preserve">            DSP-doktorandi (ukazatel“C“)</t>
  </si>
  <si>
    <t xml:space="preserve">            zahraniční studenti</t>
  </si>
  <si>
    <t xml:space="preserve">            prospěchová</t>
  </si>
  <si>
    <t>Tabulka 7 c</t>
  </si>
  <si>
    <t>Stravování</t>
  </si>
  <si>
    <t>Celkový počet podaných hl.jídel Celkem/studenti</t>
  </si>
  <si>
    <t>Tržby ze stravenek tis.Kč celkem/studenti</t>
  </si>
  <si>
    <t>Celkové neinv. náklady na provoz menzy tis. Kč</t>
  </si>
  <si>
    <t>Dotace z MŠMT tis. Kč</t>
  </si>
  <si>
    <t>Jiné dotace, příspěvky, dary tis. Kč</t>
  </si>
  <si>
    <t>Doplňk. činnost v tis. Kč</t>
  </si>
  <si>
    <t>Průměrné neinv.náklady na jedno jídlo v Kč</t>
  </si>
  <si>
    <t>studenti</t>
  </si>
  <si>
    <t>TF</t>
  </si>
  <si>
    <t>Tabulky 7c a 7d budou v komentáři podrobně analyzovány. Údaje musí korespondovat s údaji ve Výkazu zisku a ztráty.</t>
  </si>
  <si>
    <t>V textové části kapitole 7 uveden přehled podle stavu k datu 31.12. 2005:</t>
  </si>
  <si>
    <t>- cena jídla (případně průměrná)</t>
  </si>
  <si>
    <t>- skladba ceny jídla pro studenty</t>
  </si>
  <si>
    <t>- skladba ceny jídla pro zaměstnance</t>
  </si>
  <si>
    <t>- skladba ceny jídla pro ostatní strávníky</t>
  </si>
  <si>
    <t>Tabulka č. 7 d</t>
  </si>
  <si>
    <t>Ubytování</t>
  </si>
  <si>
    <t>Počet ubytov. celkem/studenti</t>
  </si>
  <si>
    <t>Tržby z kolejného celkem/studenti tis. Kč</t>
  </si>
  <si>
    <t>Doplňk. činnost tis. Kč</t>
  </si>
  <si>
    <t>Průměrná výše kolejného v Kč za</t>
  </si>
  <si>
    <t>Neinvest. náklady na jednoho studenta v Kč</t>
  </si>
  <si>
    <t>rok</t>
  </si>
  <si>
    <t>měsíc</t>
  </si>
  <si>
    <t>Dále bude uvedeno:</t>
  </si>
  <si>
    <t>-cena lůžka pro studenta na jednotlivých kolejích spolu s popisem kvality ubytování</t>
  </si>
  <si>
    <t>- počty ubytovaných studentů v jednotlivých měsících roku</t>
  </si>
  <si>
    <t>Rok 2005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</si>
  <si>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</si>
  <si>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</si>
  <si>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</si>
  <si>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</si>
  <si>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</si>
  <si>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</si>
  <si>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</si>
  <si>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</si>
  <si>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</si>
  <si>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</si>
  <si>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</si>
  <si>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</si>
  <si>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Počty ubyt. studentů</t>
  </si>
  <si>
    <t>ROZVAHA JU 2005</t>
  </si>
  <si>
    <t>Uspořádání a označování položek  
 rozvahy (bilance)</t>
  </si>
  <si>
    <r>
      <t>*</t>
    </r>
    <r>
      <rPr>
        <b/>
        <sz val="10"/>
        <rFont val="Arial"/>
        <family val="2"/>
      </rPr>
      <t>účet / součet</t>
    </r>
  </si>
  <si>
    <r>
      <t>**</t>
    </r>
    <r>
      <rPr>
        <b/>
        <sz val="10"/>
        <rFont val="Arial"/>
        <family val="2"/>
      </rPr>
      <t xml:space="preserve">řádek </t>
    </r>
  </si>
  <si>
    <t>stav k 1.1.</t>
  </si>
  <si>
    <t>stav k datu</t>
  </si>
  <si>
    <t>AKTIVA</t>
  </si>
  <si>
    <r>
      <t>**</t>
    </r>
    <r>
      <rPr>
        <b/>
        <sz val="10"/>
        <rFont val="Arial"/>
        <family val="2"/>
      </rPr>
      <t>sl. 1</t>
    </r>
  </si>
  <si>
    <r>
      <t>**</t>
    </r>
    <r>
      <rPr>
        <b/>
        <sz val="10"/>
        <rFont val="Arial"/>
        <family val="2"/>
      </rPr>
      <t>sl. 2</t>
    </r>
  </si>
  <si>
    <t xml:space="preserve">A.Dlouhodobý majetek celkem            </t>
  </si>
  <si>
    <t>ř.2+10+21+29</t>
  </si>
  <si>
    <t>0001</t>
  </si>
  <si>
    <t xml:space="preserve">   I. Dlouhodobý nehmotný majetek celkem             </t>
  </si>
  <si>
    <t>ř.3 až 9</t>
  </si>
  <si>
    <t>0002</t>
  </si>
  <si>
    <t xml:space="preserve">                    1.Nehmotné výsledky výzkumu a vývoje</t>
  </si>
  <si>
    <t>012</t>
  </si>
  <si>
    <t>0003</t>
  </si>
  <si>
    <t xml:space="preserve">                    2.Software</t>
  </si>
  <si>
    <t>013</t>
  </si>
  <si>
    <t>0004</t>
  </si>
  <si>
    <t xml:space="preserve">                    3.Ocenitelná práva</t>
  </si>
  <si>
    <t>014</t>
  </si>
  <si>
    <t>0005</t>
  </si>
  <si>
    <t xml:space="preserve">                    4.Drobný dlouhodobý nehmotný majetek</t>
  </si>
  <si>
    <t>018</t>
  </si>
  <si>
    <t>0006</t>
  </si>
  <si>
    <t xml:space="preserve">                    5.Ostatní dlouhodobý nehmotný majetek</t>
  </si>
  <si>
    <t>019</t>
  </si>
  <si>
    <t>0007</t>
  </si>
  <si>
    <t xml:space="preserve">                    6.Nedokončený dlouhodobý nehmotný majetek</t>
  </si>
  <si>
    <t>041</t>
  </si>
  <si>
    <t>0008</t>
  </si>
  <si>
    <t xml:space="preserve">                    7.Poskytnuté zálohy na dlouhodobý nehmotný majetek</t>
  </si>
  <si>
    <t>051</t>
  </si>
  <si>
    <t>0009</t>
  </si>
  <si>
    <t xml:space="preserve">    II. Dlouhodobý hmotný majetek celkem            </t>
  </si>
  <si>
    <t>ř.11 až 20</t>
  </si>
  <si>
    <t>0010</t>
  </si>
  <si>
    <t xml:space="preserve">                    1.Pozemky</t>
  </si>
  <si>
    <t>031</t>
  </si>
  <si>
    <t>0011</t>
  </si>
  <si>
    <t xml:space="preserve">                    2.Umělecká díla,předměty a sbírky</t>
  </si>
  <si>
    <t>032</t>
  </si>
  <si>
    <t>0012</t>
  </si>
  <si>
    <t xml:space="preserve">                    3.Stavby</t>
  </si>
  <si>
    <t>021</t>
  </si>
  <si>
    <t>0013</t>
  </si>
  <si>
    <t xml:space="preserve">                    4.Samostatné movité věci a soubory movitých věcí</t>
  </si>
  <si>
    <t>022</t>
  </si>
  <si>
    <t>0014</t>
  </si>
  <si>
    <t xml:space="preserve">                    5.Pěstitelské celky trvalých porostů</t>
  </si>
  <si>
    <t>025</t>
  </si>
  <si>
    <t>0015</t>
  </si>
  <si>
    <t xml:space="preserve">                    6.Základní stádo a tažná zvířata</t>
  </si>
  <si>
    <t>026</t>
  </si>
  <si>
    <t>0016</t>
  </si>
  <si>
    <t xml:space="preserve">                    7.Drobný dlouhodobý hmotný majetek</t>
  </si>
  <si>
    <t>028</t>
  </si>
  <si>
    <t>0017</t>
  </si>
  <si>
    <t xml:space="preserve">                    8.Ostatní dlouhodobý hmotný majetek</t>
  </si>
  <si>
    <t>029</t>
  </si>
  <si>
    <t>0018</t>
  </si>
  <si>
    <t xml:space="preserve">                    9.Nedokončený dlouhodobý hmotný majetek</t>
  </si>
  <si>
    <t>042</t>
  </si>
  <si>
    <t>0019</t>
  </si>
  <si>
    <t xml:space="preserve">                  10.Poskytnuté zálohy na dlouhodobý hnotný majetek</t>
  </si>
  <si>
    <t>052</t>
  </si>
  <si>
    <t>0020</t>
  </si>
  <si>
    <t xml:space="preserve">    III. Dlouhodobý finanční majetek celkem            </t>
  </si>
  <si>
    <t>ř.22 až 28</t>
  </si>
  <si>
    <t>0021</t>
  </si>
  <si>
    <t xml:space="preserve">                    1.Podíly v ovládaných a řízených osobách</t>
  </si>
  <si>
    <t>061</t>
  </si>
  <si>
    <t>0022</t>
  </si>
  <si>
    <t xml:space="preserve">                    2.Podíly v osobách pod podstatným vlivem</t>
  </si>
  <si>
    <t>062</t>
  </si>
  <si>
    <t>0023</t>
  </si>
  <si>
    <t xml:space="preserve">                    3.Dluhové cenné papíry držené do splatnosti</t>
  </si>
  <si>
    <t>063</t>
  </si>
  <si>
    <t>0024</t>
  </si>
  <si>
    <t xml:space="preserve">                    4.Půjčky organizačním složkám</t>
  </si>
  <si>
    <t>066</t>
  </si>
  <si>
    <t>0025</t>
  </si>
  <si>
    <t xml:space="preserve">                    5.Ostatní dlouhodobé půjčky</t>
  </si>
  <si>
    <t>067</t>
  </si>
  <si>
    <t>0026</t>
  </si>
  <si>
    <t xml:space="preserve">                    6.Ostatní dlouhodobý finanční majetek</t>
  </si>
  <si>
    <t>069</t>
  </si>
  <si>
    <t>0027</t>
  </si>
  <si>
    <t>043</t>
  </si>
  <si>
    <t>0028</t>
  </si>
  <si>
    <t xml:space="preserve">    IV. Oprávky k dlouhodobému majetku celkem    </t>
  </si>
  <si>
    <t>ř.30 až 40</t>
  </si>
  <si>
    <t>0029</t>
  </si>
  <si>
    <t xml:space="preserve">                    1.Oprávky k nehmotným výsledkům výzkumu a vývoje</t>
  </si>
  <si>
    <t>072</t>
  </si>
  <si>
    <t>0030</t>
  </si>
  <si>
    <t xml:space="preserve">                    2.Oprávky k softwaru</t>
  </si>
  <si>
    <t>073</t>
  </si>
  <si>
    <t>0031</t>
  </si>
  <si>
    <t xml:space="preserve">                    3.Oprávky k ocenitelným právům</t>
  </si>
  <si>
    <t>074</t>
  </si>
  <si>
    <t>0032</t>
  </si>
  <si>
    <t xml:space="preserve">                    4.Oprávky k drobnému dlouhodobému nehm. majetku</t>
  </si>
  <si>
    <t>078</t>
  </si>
  <si>
    <t>0033</t>
  </si>
  <si>
    <t xml:space="preserve">                    5.Oprávky k ostatnímu dlouhodobému nehm. majetku</t>
  </si>
  <si>
    <t>079</t>
  </si>
  <si>
    <t>0034</t>
  </si>
  <si>
    <t xml:space="preserve">                    6.Oprávky ke stavbám</t>
  </si>
  <si>
    <t>081</t>
  </si>
  <si>
    <t>0035</t>
  </si>
  <si>
    <t xml:space="preserve">                    7.Oprávky k samost.movitým věcem a soub.movit.věcí</t>
  </si>
  <si>
    <t>082</t>
  </si>
  <si>
    <t>0036</t>
  </si>
  <si>
    <t xml:space="preserve">                    8.Oprávky k pěstitelským celkům trvalých porostů</t>
  </si>
  <si>
    <t>085</t>
  </si>
  <si>
    <t>0037</t>
  </si>
  <si>
    <t xml:space="preserve">                    9.Oprávky k základnímu stádu a tažným zvířatům</t>
  </si>
  <si>
    <t>086</t>
  </si>
  <si>
    <t>0038</t>
  </si>
  <si>
    <t xml:space="preserve">                   10.Oprávky k drobnému dlouhodobému hmot. majetku</t>
  </si>
  <si>
    <t>088</t>
  </si>
  <si>
    <t>0039</t>
  </si>
  <si>
    <t xml:space="preserve">                   11.Oprávky k ostatnímu dlouhodobému hmot. majetku</t>
  </si>
  <si>
    <t>089</t>
  </si>
  <si>
    <t>0040</t>
  </si>
  <si>
    <t xml:space="preserve">B. Krátkodobý majetek celkem                    </t>
  </si>
  <si>
    <t>ř.42+52+72+81</t>
  </si>
  <si>
    <t>0041</t>
  </si>
  <si>
    <t xml:space="preserve">    I. Zásoby celkem                                          </t>
  </si>
  <si>
    <t>ř.43 až 51</t>
  </si>
  <si>
    <t>0042</t>
  </si>
  <si>
    <t xml:space="preserve">                    1.Materiál na skladě</t>
  </si>
  <si>
    <t>112</t>
  </si>
  <si>
    <t>0043</t>
  </si>
  <si>
    <t xml:space="preserve">                    2.Materiál na cestě</t>
  </si>
  <si>
    <t>119</t>
  </si>
  <si>
    <t>0044</t>
  </si>
  <si>
    <t xml:space="preserve">                    3.Nedokončená výroba</t>
  </si>
  <si>
    <t>121</t>
  </si>
  <si>
    <t>0045</t>
  </si>
  <si>
    <t xml:space="preserve">                    4.Polotovary vlastní výroby</t>
  </si>
  <si>
    <t>122</t>
  </si>
  <si>
    <t>0046</t>
  </si>
  <si>
    <t xml:space="preserve">                    5.Výrobky</t>
  </si>
  <si>
    <t>123</t>
  </si>
  <si>
    <t>0047</t>
  </si>
  <si>
    <t xml:space="preserve">                    6.Zvířata</t>
  </si>
  <si>
    <t>124</t>
  </si>
  <si>
    <t>0048</t>
  </si>
  <si>
    <t xml:space="preserve">                    7.Zboží na skladě a v prodejnách</t>
  </si>
  <si>
    <t>132</t>
  </si>
  <si>
    <t>0049</t>
  </si>
  <si>
    <t xml:space="preserve">                    8.Zboží na cestě</t>
  </si>
  <si>
    <t>139</t>
  </si>
  <si>
    <t>0050</t>
  </si>
  <si>
    <t xml:space="preserve">                    9.Poskytnuté zálohy na zásoby</t>
  </si>
  <si>
    <t>z 314</t>
  </si>
  <si>
    <t>0051</t>
  </si>
  <si>
    <t xml:space="preserve">   II. Pohledávky celkem                                       </t>
  </si>
  <si>
    <t>ř.53 až71</t>
  </si>
  <si>
    <t>0052</t>
  </si>
  <si>
    <t xml:space="preserve">                    1.Odběratelé</t>
  </si>
  <si>
    <t>311</t>
  </si>
  <si>
    <t>0053</t>
  </si>
  <si>
    <t xml:space="preserve">                    2.Směnky k inkasu</t>
  </si>
  <si>
    <t>312</t>
  </si>
  <si>
    <t>0054</t>
  </si>
  <si>
    <t xml:space="preserve">                    3.Pohledávky za eskontované cenné papíry</t>
  </si>
  <si>
    <t>313</t>
  </si>
  <si>
    <t>0055</t>
  </si>
  <si>
    <t xml:space="preserve">                    4.Poskytnuté provozní zálohy</t>
  </si>
  <si>
    <t>0056</t>
  </si>
  <si>
    <t xml:space="preserve">                    5.Ostatní pohledávky</t>
  </si>
  <si>
    <t>315</t>
  </si>
  <si>
    <t>0057</t>
  </si>
  <si>
    <t xml:space="preserve">                    6.Pohledávky za zaměstnanci</t>
  </si>
  <si>
    <t>335</t>
  </si>
  <si>
    <t>0058</t>
  </si>
  <si>
    <t xml:space="preserve">                    7.Pohledávky za institucemi soc.zabezp. a veř.zdrav.poj</t>
  </si>
  <si>
    <t>336</t>
  </si>
  <si>
    <t>0059</t>
  </si>
  <si>
    <t xml:space="preserve">                    8.Daň z příjmů</t>
  </si>
  <si>
    <t>341</t>
  </si>
  <si>
    <t>0060</t>
  </si>
  <si>
    <t xml:space="preserve">                    9.Ostatní přímé daně</t>
  </si>
  <si>
    <t>342</t>
  </si>
  <si>
    <t>0061</t>
  </si>
  <si>
    <t xml:space="preserve">                   10.Daň z přidané hodnoty</t>
  </si>
  <si>
    <t>343</t>
  </si>
  <si>
    <t>0062</t>
  </si>
  <si>
    <t xml:space="preserve">                   11.Ostatní daně a poplatky</t>
  </si>
  <si>
    <t>345</t>
  </si>
  <si>
    <t>0063</t>
  </si>
  <si>
    <t xml:space="preserve">                   12.Nároky na dotace a ostatní zúčtování se st.ozpočtem</t>
  </si>
  <si>
    <t>346</t>
  </si>
  <si>
    <t>0064</t>
  </si>
  <si>
    <t xml:space="preserve">                   13.Nároky na dotace a ostatní zúčtování s rozpočtem 
                        orgánů územních samosprávných celků</t>
  </si>
  <si>
    <t>348</t>
  </si>
  <si>
    <t>0065</t>
  </si>
  <si>
    <t xml:space="preserve">                   14.Pohledávky za účastníky sdružení</t>
  </si>
  <si>
    <t>358</t>
  </si>
  <si>
    <t>0066</t>
  </si>
  <si>
    <t>373</t>
  </si>
  <si>
    <t>0067</t>
  </si>
  <si>
    <t>375</t>
  </si>
  <si>
    <t>0068</t>
  </si>
  <si>
    <t xml:space="preserve">                   17.Jiné pohledávky</t>
  </si>
  <si>
    <t>378</t>
  </si>
  <si>
    <t>0069</t>
  </si>
  <si>
    <t xml:space="preserve">                   18.Dohadné účty aktivní</t>
  </si>
  <si>
    <t>388</t>
  </si>
  <si>
    <t>0070</t>
  </si>
  <si>
    <t xml:space="preserve">                   19.Opravná položka k pohledávkám</t>
  </si>
  <si>
    <t>391</t>
  </si>
  <si>
    <t>0071</t>
  </si>
  <si>
    <t xml:space="preserve">   III. Krátkodobý finanční majetek celkem             </t>
  </si>
  <si>
    <t>ř.73 až 80</t>
  </si>
  <si>
    <t>0072</t>
  </si>
  <si>
    <t xml:space="preserve">                     1.Pokladna</t>
  </si>
  <si>
    <t>211</t>
  </si>
  <si>
    <t>0073</t>
  </si>
  <si>
    <t xml:space="preserve">                     2.Ceniny</t>
  </si>
  <si>
    <t>213</t>
  </si>
  <si>
    <t>0074</t>
  </si>
  <si>
    <t xml:space="preserve">                     3.Účty v bankách</t>
  </si>
  <si>
    <t>221</t>
  </si>
  <si>
    <t>0075</t>
  </si>
  <si>
    <t xml:space="preserve">                     4.Majetkové cenné papíry k obchodování</t>
  </si>
  <si>
    <t>251</t>
  </si>
  <si>
    <t>0076</t>
  </si>
  <si>
    <t xml:space="preserve">                     5.Dluhové cenné papíry k obchodování</t>
  </si>
  <si>
    <t>253</t>
  </si>
  <si>
    <t>0077</t>
  </si>
  <si>
    <t xml:space="preserve">                     6.Ostatní cenné papíry</t>
  </si>
  <si>
    <t>256</t>
  </si>
  <si>
    <t>0078</t>
  </si>
  <si>
    <t xml:space="preserve">                     7.Pořizovaný krátkodobý finanční majetek</t>
  </si>
  <si>
    <t>259</t>
  </si>
  <si>
    <t>0079</t>
  </si>
  <si>
    <t xml:space="preserve">                     8.Peníze na cestě</t>
  </si>
  <si>
    <t>261</t>
  </si>
  <si>
    <t>0080</t>
  </si>
  <si>
    <t xml:space="preserve">    IV. Jiná aktiva celkem                                    </t>
  </si>
  <si>
    <t>ř.82 až 84</t>
  </si>
  <si>
    <t>0081</t>
  </si>
  <si>
    <t xml:space="preserve">                     1.Náklady příštích období</t>
  </si>
  <si>
    <t>381</t>
  </si>
  <si>
    <t>0082</t>
  </si>
  <si>
    <t xml:space="preserve">                     2.Příjmy příštích období</t>
  </si>
  <si>
    <t>385</t>
  </si>
  <si>
    <t>0083</t>
  </si>
  <si>
    <t xml:space="preserve">                     3.Kursové rozdíly aktivní</t>
  </si>
  <si>
    <t>386</t>
  </si>
  <si>
    <t>0084</t>
  </si>
  <si>
    <t xml:space="preserve">Aktiva celkem                                                        </t>
  </si>
  <si>
    <t>ř. 1+41</t>
  </si>
  <si>
    <t>0085</t>
  </si>
  <si>
    <t xml:space="preserve">PASIVA  </t>
  </si>
  <si>
    <t xml:space="preserve"> </t>
  </si>
  <si>
    <t>** sl.  3</t>
  </si>
  <si>
    <t>** sl. 4</t>
  </si>
  <si>
    <t xml:space="preserve">A. Vlastní zdroje celkem                                       </t>
  </si>
  <si>
    <t>ř.87+91</t>
  </si>
  <si>
    <t>0086</t>
  </si>
  <si>
    <t xml:space="preserve">     I. Jmění celkem                                          </t>
  </si>
  <si>
    <t>ř.88 až 90</t>
  </si>
  <si>
    <t>0087</t>
  </si>
  <si>
    <t xml:space="preserve">                     1.Vlastní jmění</t>
  </si>
  <si>
    <t>901</t>
  </si>
  <si>
    <t>0088</t>
  </si>
  <si>
    <t xml:space="preserve">                     2.Fondy</t>
  </si>
  <si>
    <t>911</t>
  </si>
  <si>
    <t>0089</t>
  </si>
  <si>
    <t xml:space="preserve">                     3.Oceňovací rozdíly z přecenění majetku a závazků</t>
  </si>
  <si>
    <t>921</t>
  </si>
  <si>
    <t>0090</t>
  </si>
  <si>
    <t xml:space="preserve">     II. Výsledek hospodaření celkem                                            ř.92 až 94</t>
  </si>
  <si>
    <t>ř.92 až 94</t>
  </si>
  <si>
    <t>0091</t>
  </si>
  <si>
    <t xml:space="preserve">                     1.Účet výsledku hospodaření</t>
  </si>
  <si>
    <t>963</t>
  </si>
  <si>
    <t>0092</t>
  </si>
  <si>
    <t xml:space="preserve">                     2.Výsledek hospodaření ve schvalovacím řízení</t>
  </si>
  <si>
    <t>931</t>
  </si>
  <si>
    <t>0093</t>
  </si>
  <si>
    <t xml:space="preserve">                     3.Nerozdělený zisk,neuhrazená ztráta minulých let</t>
  </si>
  <si>
    <t>932</t>
  </si>
  <si>
    <t>0094</t>
  </si>
  <si>
    <t xml:space="preserve">B. Cizí zdroje celkem                              </t>
  </si>
  <si>
    <t>ř.96+98+106+130</t>
  </si>
  <si>
    <t>0095</t>
  </si>
  <si>
    <t xml:space="preserve">     I. Rezervy celkem                                                </t>
  </si>
  <si>
    <t>ř.97</t>
  </si>
  <si>
    <t>0096</t>
  </si>
  <si>
    <t xml:space="preserve">                     1.Rezervy</t>
  </si>
  <si>
    <t>941</t>
  </si>
  <si>
    <t>0097</t>
  </si>
  <si>
    <t xml:space="preserve">     II. Dlouhodobé závazky celkem                   </t>
  </si>
  <si>
    <t>ř.99 až 105</t>
  </si>
  <si>
    <t>0098</t>
  </si>
  <si>
    <t xml:space="preserve">                     1.Dlouhodobé bankovní úvěry</t>
  </si>
  <si>
    <t>951</t>
  </si>
  <si>
    <t>0099</t>
  </si>
  <si>
    <t>953</t>
  </si>
  <si>
    <t>0100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</si>
</sst>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"/>
    <numFmt numFmtId="168" formatCode="_-* #,##0\ _K_č_-;\-* #,##0\ _K_č_-;_-* &quot;-&quot;??\ _K_č_-;_-@_-"/>
    <numFmt numFmtId="169" formatCode="_-* #,##0.0\ _K_č_-;\-* #,##0.0\ _K_č_-;_-* &quot;-&quot;??\ _K_č_-;_-@_-"/>
    <numFmt numFmtId="170" formatCode="0.0"/>
    <numFmt numFmtId="171" formatCode="#,##0.00&quot; &quot;;\-#,##0.00&quot; &quot;;&quot; &quot;;&quot; &quot;\ "/>
    <numFmt numFmtId="172" formatCode="#,##0.00&quot; &quot;"/>
    <numFmt numFmtId="173" formatCode="#,##0.00&quot; &quot;;\-#,##0.00&quot; &quot;;&quot; 0,00&quot;;&quot; 0,00&quot;\ "/>
    <numFmt numFmtId="174" formatCode="#,##0\ &quot;Kc&quot;;\-#,##0\ &quot;Kc&quot;"/>
    <numFmt numFmtId="175" formatCode="#,##0\ &quot;Kc&quot;;[Red]\-#,##0\ &quot;Kc&quot;"/>
    <numFmt numFmtId="176" formatCode="#,##0.00\ &quot;Kc&quot;;\-#,##0.00\ &quot;Kc&quot;"/>
    <numFmt numFmtId="177" formatCode="#,##0.00\ &quot;Kc&quot;;[Red]\-#,##0.00\ &quot;Kc&quot;"/>
    <numFmt numFmtId="178" formatCode="_-* #,##0\ &quot;Kc&quot;_-;\-* #,##0\ &quot;Kc&quot;_-;_-* &quot;-&quot;\ &quot;Kc&quot;_-;_-@_-"/>
    <numFmt numFmtId="179" formatCode="_-* #,##0\ _K_c_-;\-* #,##0\ _K_c_-;_-* &quot;-&quot;\ _K_c_-;_-@_-"/>
    <numFmt numFmtId="180" formatCode="_-* #,##0.00\ &quot;Kc&quot;_-;\-* #,##0.00\ &quot;Kc&quot;_-;_-* &quot;-&quot;??\ &quot;Kc&quot;_-;_-@_-"/>
    <numFmt numFmtId="181" formatCode="_-* #,##0.00\ _K_c_-;\-* #,##0.00\ _K_c_-;_-* &quot;-&quot;??\ _K_c_-;_-@_-"/>
    <numFmt numFmtId="182" formatCode="_-* #,##0\ _K_c_-;\-* #,##0\ _K_c_-;_-* &quot;-&quot;??\ _K_c_-;_-@_-"/>
    <numFmt numFmtId="183" formatCode="_-* #,##0.0\ _K_c_-;\-* #,##0.0\ _K_c_-;_-* &quot;-&quot;??\ _K_c_-;_-@_-"/>
    <numFmt numFmtId="184" formatCode="#,##0.0"/>
    <numFmt numFmtId="185" formatCode="#,##0.000"/>
    <numFmt numFmtId="186" formatCode="#,##0.0000"/>
    <numFmt numFmtId="187" formatCode="#,##0.00000"/>
    <numFmt numFmtId="188" formatCode="_-* #,##0.0\ _K_č_-;\-* #,##0.0\ _K_č_-;_-* &quot;-&quot;?\ _K_č_-;_-@_-"/>
    <numFmt numFmtId="189" formatCode="#,##0.0_ ;\-#,##0.0\ "/>
    <numFmt numFmtId="190" formatCode="#,##0.000_ ;\-#,##0.000\ "/>
    <numFmt numFmtId="191" formatCode="0.000"/>
    <numFmt numFmtId="192" formatCode="0.0000000000"/>
    <numFmt numFmtId="193" formatCode="#,###,###,##0.00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8"/>
      <name val="Arial"/>
      <family val="0"/>
    </font>
    <font>
      <sz val="8"/>
      <name val="Arial CE"/>
      <family val="0"/>
    </font>
    <font>
      <sz val="10"/>
      <name val="Arial CE"/>
      <family val="0"/>
    </font>
    <font>
      <b/>
      <sz val="12"/>
      <name val="Arial"/>
      <family val="2"/>
    </font>
    <font>
      <sz val="9"/>
      <color indexed="10"/>
      <name val="Arial CE"/>
      <family val="2"/>
    </font>
    <font>
      <sz val="9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48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sz val="12"/>
      <name val="Arial CE"/>
      <family val="2"/>
    </font>
    <font>
      <sz val="10"/>
      <color indexed="4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0"/>
      <color indexed="53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vertAlign val="superscript"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Arial CE"/>
      <family val="2"/>
    </font>
    <font>
      <b/>
      <sz val="9"/>
      <color indexed="10"/>
      <name val="Arial CE"/>
      <family val="0"/>
    </font>
    <font>
      <b/>
      <i/>
      <sz val="10"/>
      <name val="Arial"/>
      <family val="2"/>
    </font>
    <font>
      <sz val="11"/>
      <name val="Times New Roman"/>
      <family val="1"/>
    </font>
    <font>
      <sz val="11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0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u val="single"/>
      <sz val="11"/>
      <name val="Times New Roman"/>
      <family val="1"/>
    </font>
    <font>
      <vertAlign val="superscript"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83">
    <xf numFmtId="0" fontId="0" fillId="0" borderId="0" xfId="0" applyAlignment="1">
      <alignment/>
    </xf>
    <xf numFmtId="0" fontId="0" fillId="0" borderId="0" xfId="26" applyFont="1" applyBorder="1" applyAlignment="1">
      <alignment vertical="center"/>
      <protection/>
    </xf>
    <xf numFmtId="49" fontId="0" fillId="0" borderId="0" xfId="26" applyNumberFormat="1" applyFont="1" applyBorder="1" applyAlignment="1">
      <alignment vertical="center"/>
      <protection/>
    </xf>
    <xf numFmtId="0" fontId="5" fillId="0" borderId="1" xfId="26" applyFont="1" applyBorder="1" applyAlignment="1">
      <alignment horizontal="center" vertical="center" wrapText="1"/>
      <protection/>
    </xf>
    <xf numFmtId="0" fontId="6" fillId="0" borderId="2" xfId="21" applyFont="1" applyBorder="1" applyAlignment="1">
      <alignment horizontal="right" vertical="center"/>
      <protection/>
    </xf>
    <xf numFmtId="14" fontId="0" fillId="0" borderId="3" xfId="26" applyNumberFormat="1" applyFont="1" applyBorder="1" applyAlignment="1">
      <alignment vertical="center"/>
      <protection/>
    </xf>
    <xf numFmtId="0" fontId="10" fillId="0" borderId="2" xfId="26" applyFont="1" applyBorder="1" applyAlignment="1">
      <alignment vertical="center"/>
      <protection/>
    </xf>
    <xf numFmtId="49" fontId="10" fillId="0" borderId="4" xfId="26" applyNumberFormat="1" applyFont="1" applyBorder="1" applyAlignment="1">
      <alignment horizontal="center" vertical="center" wrapText="1"/>
      <protection/>
    </xf>
    <xf numFmtId="49" fontId="10" fillId="0" borderId="5" xfId="26" applyNumberFormat="1" applyFont="1" applyBorder="1" applyAlignment="1">
      <alignment horizontal="center" vertical="center" wrapText="1"/>
      <protection/>
    </xf>
    <xf numFmtId="49" fontId="10" fillId="0" borderId="6" xfId="26" applyNumberFormat="1" applyFont="1" applyBorder="1" applyAlignment="1">
      <alignment horizontal="center" vertical="center" wrapText="1"/>
      <protection/>
    </xf>
    <xf numFmtId="0" fontId="10" fillId="0" borderId="7" xfId="26" applyFont="1" applyBorder="1" applyAlignment="1">
      <alignment vertical="center" wrapText="1"/>
      <protection/>
    </xf>
    <xf numFmtId="49" fontId="0" fillId="0" borderId="8" xfId="26" applyNumberFormat="1" applyFont="1" applyBorder="1" applyAlignment="1">
      <alignment horizontal="center" vertical="center" wrapText="1"/>
      <protection/>
    </xf>
    <xf numFmtId="49" fontId="0" fillId="0" borderId="9" xfId="26" applyNumberFormat="1" applyFont="1" applyBorder="1" applyAlignment="1">
      <alignment horizontal="center" vertical="center" wrapText="1"/>
      <protection/>
    </xf>
    <xf numFmtId="0" fontId="0" fillId="0" borderId="10" xfId="26" applyFont="1" applyBorder="1" applyAlignment="1">
      <alignment vertical="center" wrapText="1"/>
      <protection/>
    </xf>
    <xf numFmtId="49" fontId="0" fillId="0" borderId="11" xfId="26" applyNumberFormat="1" applyFont="1" applyBorder="1" applyAlignment="1">
      <alignment horizontal="center" vertical="center" wrapText="1"/>
      <protection/>
    </xf>
    <xf numFmtId="49" fontId="0" fillId="0" borderId="12" xfId="26" applyNumberFormat="1" applyFont="1" applyBorder="1" applyAlignment="1">
      <alignment horizontal="center" vertical="center" wrapText="1"/>
      <protection/>
    </xf>
    <xf numFmtId="4" fontId="11" fillId="0" borderId="12" xfId="26" applyNumberFormat="1" applyFont="1" applyBorder="1" applyAlignment="1">
      <alignment horizontal="right" vertical="center" wrapText="1"/>
      <protection/>
    </xf>
    <xf numFmtId="4" fontId="11" fillId="0" borderId="13" xfId="26" applyNumberFormat="1" applyFont="1" applyBorder="1" applyAlignment="1">
      <alignment horizontal="right" vertical="center" wrapText="1"/>
      <protection/>
    </xf>
    <xf numFmtId="4" fontId="11" fillId="0" borderId="14" xfId="26" applyNumberFormat="1" applyFont="1" applyBorder="1" applyAlignment="1">
      <alignment horizontal="right" vertical="center" wrapText="1"/>
      <protection/>
    </xf>
    <xf numFmtId="0" fontId="0" fillId="0" borderId="10" xfId="26" applyFont="1" applyBorder="1" applyAlignment="1">
      <alignment vertical="center" wrapText="1"/>
      <protection/>
    </xf>
    <xf numFmtId="4" fontId="0" fillId="0" borderId="12" xfId="26" applyNumberFormat="1" applyFont="1" applyBorder="1" applyAlignment="1">
      <alignment horizontal="right" vertical="center" wrapText="1"/>
      <protection/>
    </xf>
    <xf numFmtId="4" fontId="0" fillId="0" borderId="14" xfId="26" applyNumberFormat="1" applyFont="1" applyBorder="1" applyAlignment="1">
      <alignment horizontal="right" vertical="center" wrapText="1"/>
      <protection/>
    </xf>
    <xf numFmtId="0" fontId="0" fillId="0" borderId="10" xfId="26" applyFont="1" applyBorder="1" applyAlignment="1">
      <alignment horizontal="left" vertical="center" wrapText="1"/>
      <protection/>
    </xf>
    <xf numFmtId="4" fontId="0" fillId="0" borderId="12" xfId="26" applyNumberFormat="1" applyFont="1" applyBorder="1" applyAlignment="1">
      <alignment horizontal="right" vertical="center" wrapText="1"/>
      <protection/>
    </xf>
    <xf numFmtId="4" fontId="0" fillId="0" borderId="14" xfId="26" applyNumberFormat="1" applyFont="1" applyBorder="1" applyAlignment="1">
      <alignment horizontal="right" vertical="center" wrapText="1"/>
      <protection/>
    </xf>
    <xf numFmtId="0" fontId="0" fillId="0" borderId="15" xfId="26" applyFont="1" applyBorder="1" applyAlignment="1">
      <alignment vertical="center" wrapText="1"/>
      <protection/>
    </xf>
    <xf numFmtId="49" fontId="0" fillId="0" borderId="16" xfId="26" applyNumberFormat="1" applyFont="1" applyBorder="1" applyAlignment="1">
      <alignment horizontal="center" vertical="center" wrapText="1"/>
      <protection/>
    </xf>
    <xf numFmtId="49" fontId="0" fillId="0" borderId="17" xfId="26" applyNumberFormat="1" applyFont="1" applyBorder="1" applyAlignment="1">
      <alignment horizontal="center" vertical="center" wrapText="1"/>
      <protection/>
    </xf>
    <xf numFmtId="4" fontId="0" fillId="0" borderId="17" xfId="26" applyNumberFormat="1" applyFont="1" applyBorder="1" applyAlignment="1">
      <alignment horizontal="right" vertical="center" wrapText="1"/>
      <protection/>
    </xf>
    <xf numFmtId="4" fontId="0" fillId="0" borderId="18" xfId="26" applyNumberFormat="1" applyFont="1" applyBorder="1" applyAlignment="1">
      <alignment horizontal="right" vertical="center" wrapText="1"/>
      <protection/>
    </xf>
    <xf numFmtId="0" fontId="0" fillId="0" borderId="19" xfId="26" applyFont="1" applyBorder="1" applyAlignment="1">
      <alignment horizontal="left" vertical="center" wrapText="1"/>
      <protection/>
    </xf>
    <xf numFmtId="49" fontId="0" fillId="0" borderId="20" xfId="26" applyNumberFormat="1" applyFont="1" applyBorder="1" applyAlignment="1">
      <alignment horizontal="center" vertical="center" wrapText="1"/>
      <protection/>
    </xf>
    <xf numFmtId="49" fontId="0" fillId="0" borderId="21" xfId="26" applyNumberFormat="1" applyFont="1" applyBorder="1" applyAlignment="1">
      <alignment horizontal="center" vertical="center" wrapText="1"/>
      <protection/>
    </xf>
    <xf numFmtId="4" fontId="11" fillId="0" borderId="21" xfId="26" applyNumberFormat="1" applyFont="1" applyBorder="1" applyAlignment="1">
      <alignment horizontal="right" vertical="center" wrapText="1"/>
      <protection/>
    </xf>
    <xf numFmtId="0" fontId="0" fillId="0" borderId="15" xfId="26" applyFont="1" applyBorder="1" applyAlignment="1">
      <alignment vertical="center" wrapText="1"/>
      <protection/>
    </xf>
    <xf numFmtId="4" fontId="11" fillId="0" borderId="16" xfId="26" applyNumberFormat="1" applyFont="1" applyBorder="1" applyAlignment="1">
      <alignment horizontal="right" vertical="center" wrapText="1"/>
      <protection/>
    </xf>
    <xf numFmtId="4" fontId="11" fillId="0" borderId="18" xfId="26" applyNumberFormat="1" applyFont="1" applyBorder="1" applyAlignment="1">
      <alignment horizontal="right" vertical="center" wrapText="1"/>
      <protection/>
    </xf>
    <xf numFmtId="0" fontId="10" fillId="0" borderId="1" xfId="26" applyFont="1" applyBorder="1" applyAlignment="1">
      <alignment vertical="center" wrapText="1"/>
      <protection/>
    </xf>
    <xf numFmtId="49" fontId="0" fillId="0" borderId="4" xfId="26" applyNumberFormat="1" applyFont="1" applyBorder="1" applyAlignment="1">
      <alignment horizontal="center" vertical="center" wrapText="1"/>
      <protection/>
    </xf>
    <xf numFmtId="49" fontId="0" fillId="0" borderId="5" xfId="26" applyNumberFormat="1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vertical="center" wrapText="1"/>
      <protection/>
    </xf>
    <xf numFmtId="49" fontId="0" fillId="0" borderId="8" xfId="26" applyNumberFormat="1" applyFont="1" applyBorder="1" applyAlignment="1">
      <alignment horizontal="center" vertical="center" wrapText="1"/>
      <protection/>
    </xf>
    <xf numFmtId="49" fontId="0" fillId="0" borderId="9" xfId="26" applyNumberFormat="1" applyFont="1" applyBorder="1" applyAlignment="1">
      <alignment horizontal="center" vertical="center" wrapText="1"/>
      <protection/>
    </xf>
    <xf numFmtId="4" fontId="11" fillId="0" borderId="9" xfId="26" applyNumberFormat="1" applyFont="1" applyBorder="1" applyAlignment="1">
      <alignment horizontal="right" vertical="center" wrapText="1"/>
      <protection/>
    </xf>
    <xf numFmtId="4" fontId="11" fillId="0" borderId="22" xfId="26" applyNumberFormat="1" applyFont="1" applyBorder="1" applyAlignment="1">
      <alignment horizontal="right" vertical="center" wrapText="1"/>
      <protection/>
    </xf>
    <xf numFmtId="49" fontId="0" fillId="0" borderId="23" xfId="26" applyNumberFormat="1" applyFont="1" applyBorder="1" applyAlignment="1">
      <alignment horizontal="center" vertical="center" wrapText="1"/>
      <protection/>
    </xf>
    <xf numFmtId="4" fontId="11" fillId="0" borderId="17" xfId="26" applyNumberFormat="1" applyFont="1" applyBorder="1" applyAlignment="1">
      <alignment horizontal="right" vertical="center" wrapText="1"/>
      <protection/>
    </xf>
    <xf numFmtId="0" fontId="0" fillId="0" borderId="0" xfId="26" applyFont="1" applyBorder="1" applyAlignment="1">
      <alignment vertical="center" wrapText="1"/>
      <protection/>
    </xf>
    <xf numFmtId="49" fontId="0" fillId="0" borderId="0" xfId="26" applyNumberFormat="1" applyFont="1" applyBorder="1" applyAlignment="1">
      <alignment horizontal="center" vertical="center" wrapText="1"/>
      <protection/>
    </xf>
    <xf numFmtId="49" fontId="0" fillId="0" borderId="0" xfId="26" applyNumberFormat="1" applyFont="1" applyBorder="1" applyAlignment="1">
      <alignment vertical="center" wrapText="1"/>
      <protection/>
    </xf>
    <xf numFmtId="0" fontId="10" fillId="0" borderId="0" xfId="26" applyFont="1" applyBorder="1" applyAlignment="1">
      <alignment vertical="center" wrapText="1"/>
      <protection/>
    </xf>
    <xf numFmtId="0" fontId="6" fillId="0" borderId="2" xfId="21" applyFont="1" applyBorder="1">
      <alignment/>
      <protection/>
    </xf>
    <xf numFmtId="0" fontId="4" fillId="0" borderId="0" xfId="27" applyFont="1" applyBorder="1">
      <alignment/>
      <protection/>
    </xf>
    <xf numFmtId="0" fontId="10" fillId="0" borderId="0" xfId="27" applyFont="1" applyBorder="1">
      <alignment/>
      <protection/>
    </xf>
    <xf numFmtId="0" fontId="12" fillId="0" borderId="7" xfId="27" applyFont="1" applyBorder="1" applyAlignment="1">
      <alignment wrapText="1"/>
      <protection/>
    </xf>
    <xf numFmtId="49" fontId="0" fillId="0" borderId="8" xfId="27" applyNumberFormat="1" applyFont="1" applyBorder="1" applyAlignment="1">
      <alignment horizontal="center" vertical="top" wrapText="1"/>
      <protection/>
    </xf>
    <xf numFmtId="49" fontId="0" fillId="0" borderId="9" xfId="27" applyNumberFormat="1" applyFont="1" applyBorder="1" applyAlignment="1">
      <alignment horizontal="center" vertical="top" wrapText="1"/>
      <protection/>
    </xf>
    <xf numFmtId="49" fontId="10" fillId="0" borderId="21" xfId="27" applyNumberFormat="1" applyFont="1" applyBorder="1" applyAlignment="1">
      <alignment horizontal="center" vertical="top" wrapText="1"/>
      <protection/>
    </xf>
    <xf numFmtId="49" fontId="10" fillId="0" borderId="22" xfId="27" applyNumberFormat="1" applyFont="1" applyBorder="1" applyAlignment="1">
      <alignment horizontal="center" vertical="top" wrapText="1"/>
      <protection/>
    </xf>
    <xf numFmtId="0" fontId="4" fillId="0" borderId="10" xfId="27" applyFont="1" applyBorder="1" applyAlignment="1">
      <alignment wrapText="1"/>
      <protection/>
    </xf>
    <xf numFmtId="0" fontId="4" fillId="0" borderId="11" xfId="27" applyFont="1" applyBorder="1" applyAlignment="1">
      <alignment horizontal="center"/>
      <protection/>
    </xf>
    <xf numFmtId="49" fontId="4" fillId="0" borderId="12" xfId="27" applyNumberFormat="1" applyFont="1" applyBorder="1" applyAlignment="1">
      <alignment horizontal="center"/>
      <protection/>
    </xf>
    <xf numFmtId="0" fontId="4" fillId="0" borderId="0" xfId="27" applyFont="1" applyBorder="1">
      <alignment/>
      <protection/>
    </xf>
    <xf numFmtId="4" fontId="4" fillId="0" borderId="12" xfId="26" applyNumberFormat="1" applyFont="1" applyBorder="1" applyAlignment="1">
      <alignment horizontal="right"/>
      <protection/>
    </xf>
    <xf numFmtId="4" fontId="4" fillId="0" borderId="14" xfId="26" applyNumberFormat="1" applyFont="1" applyBorder="1" applyAlignment="1">
      <alignment horizontal="right"/>
      <protection/>
    </xf>
    <xf numFmtId="4" fontId="11" fillId="0" borderId="12" xfId="26" applyNumberFormat="1" applyFont="1" applyBorder="1" applyAlignment="1">
      <alignment horizontal="right"/>
      <protection/>
    </xf>
    <xf numFmtId="4" fontId="11" fillId="0" borderId="14" xfId="26" applyNumberFormat="1" applyFont="1" applyBorder="1" applyAlignment="1">
      <alignment horizontal="right"/>
      <protection/>
    </xf>
    <xf numFmtId="0" fontId="4" fillId="0" borderId="15" xfId="27" applyFont="1" applyBorder="1" applyAlignment="1">
      <alignment wrapText="1"/>
      <protection/>
    </xf>
    <xf numFmtId="0" fontId="4" fillId="0" borderId="23" xfId="27" applyFont="1" applyBorder="1" applyAlignment="1">
      <alignment horizontal="center" wrapText="1"/>
      <protection/>
    </xf>
    <xf numFmtId="49" fontId="4" fillId="0" borderId="17" xfId="27" applyNumberFormat="1" applyFont="1" applyBorder="1" applyAlignment="1">
      <alignment horizontal="center"/>
      <protection/>
    </xf>
    <xf numFmtId="4" fontId="11" fillId="0" borderId="17" xfId="26" applyNumberFormat="1" applyFont="1" applyBorder="1" applyAlignment="1">
      <alignment horizontal="right"/>
      <protection/>
    </xf>
    <xf numFmtId="4" fontId="11" fillId="0" borderId="18" xfId="26" applyNumberFormat="1" applyFont="1" applyBorder="1" applyAlignment="1">
      <alignment horizontal="right"/>
      <protection/>
    </xf>
    <xf numFmtId="0" fontId="4" fillId="0" borderId="19" xfId="27" applyFont="1" applyBorder="1" applyAlignment="1">
      <alignment wrapText="1"/>
      <protection/>
    </xf>
    <xf numFmtId="0" fontId="4" fillId="0" borderId="20" xfId="27" applyFont="1" applyBorder="1" applyAlignment="1">
      <alignment horizontal="center"/>
      <protection/>
    </xf>
    <xf numFmtId="49" fontId="4" fillId="0" borderId="21" xfId="27" applyNumberFormat="1" applyFont="1" applyBorder="1" applyAlignment="1">
      <alignment horizontal="center"/>
      <protection/>
    </xf>
    <xf numFmtId="49" fontId="12" fillId="0" borderId="21" xfId="26" applyNumberFormat="1" applyFont="1" applyBorder="1" applyAlignment="1">
      <alignment horizontal="center"/>
      <protection/>
    </xf>
    <xf numFmtId="49" fontId="12" fillId="0" borderId="13" xfId="26" applyNumberFormat="1" applyFont="1" applyBorder="1" applyAlignment="1">
      <alignment horizontal="center"/>
      <protection/>
    </xf>
    <xf numFmtId="4" fontId="12" fillId="0" borderId="21" xfId="27" applyNumberFormat="1" applyFont="1" applyBorder="1" applyAlignment="1">
      <alignment horizontal="center"/>
      <protection/>
    </xf>
    <xf numFmtId="4" fontId="12" fillId="0" borderId="13" xfId="27" applyNumberFormat="1" applyFont="1" applyBorder="1" applyAlignment="1">
      <alignment horizontal="center"/>
      <protection/>
    </xf>
    <xf numFmtId="0" fontId="4" fillId="0" borderId="24" xfId="27" applyFont="1" applyBorder="1" applyAlignment="1">
      <alignment horizontal="center"/>
      <protection/>
    </xf>
    <xf numFmtId="0" fontId="4" fillId="0" borderId="24" xfId="27" applyFont="1" applyBorder="1" applyAlignment="1">
      <alignment horizontal="center" wrapText="1"/>
      <protection/>
    </xf>
    <xf numFmtId="0" fontId="12" fillId="0" borderId="10" xfId="27" applyFont="1" applyBorder="1" applyAlignment="1">
      <alignment wrapText="1"/>
      <protection/>
    </xf>
    <xf numFmtId="0" fontId="4" fillId="0" borderId="23" xfId="27" applyFont="1" applyBorder="1" applyAlignment="1">
      <alignment horizontal="center"/>
      <protection/>
    </xf>
    <xf numFmtId="4" fontId="13" fillId="0" borderId="17" xfId="26" applyNumberFormat="1" applyFont="1" applyBorder="1" applyAlignment="1">
      <alignment horizontal="right"/>
      <protection/>
    </xf>
    <xf numFmtId="4" fontId="13" fillId="0" borderId="18" xfId="26" applyNumberFormat="1" applyFont="1" applyBorder="1" applyAlignment="1">
      <alignment horizontal="right"/>
      <protection/>
    </xf>
    <xf numFmtId="0" fontId="4" fillId="0" borderId="25" xfId="27" applyFont="1" applyBorder="1" applyAlignment="1">
      <alignment wrapText="1"/>
      <protection/>
    </xf>
    <xf numFmtId="0" fontId="4" fillId="0" borderId="26" xfId="27" applyFont="1" applyBorder="1" applyAlignment="1">
      <alignment horizontal="center"/>
      <protection/>
    </xf>
    <xf numFmtId="0" fontId="4" fillId="0" borderId="27" xfId="27" applyFont="1" applyBorder="1" applyAlignment="1">
      <alignment horizontal="center"/>
      <protection/>
    </xf>
    <xf numFmtId="49" fontId="12" fillId="0" borderId="28" xfId="26" applyNumberFormat="1" applyFont="1" applyBorder="1" applyAlignment="1">
      <alignment horizontal="center"/>
      <protection/>
    </xf>
    <xf numFmtId="0" fontId="4" fillId="0" borderId="0" xfId="26" applyFont="1" applyBorder="1">
      <alignment/>
      <protection/>
    </xf>
    <xf numFmtId="0" fontId="12" fillId="0" borderId="25" xfId="27" applyFont="1" applyBorder="1" applyAlignment="1">
      <alignment wrapText="1"/>
      <protection/>
    </xf>
    <xf numFmtId="49" fontId="0" fillId="0" borderId="20" xfId="27" applyNumberFormat="1" applyFont="1" applyBorder="1" applyAlignment="1">
      <alignment horizontal="center" vertical="top" wrapText="1"/>
      <protection/>
    </xf>
    <xf numFmtId="49" fontId="0" fillId="0" borderId="21" xfId="27" applyNumberFormat="1" applyFont="1" applyBorder="1" applyAlignment="1">
      <alignment horizontal="center" vertical="top" wrapText="1"/>
      <protection/>
    </xf>
    <xf numFmtId="4" fontId="0" fillId="0" borderId="13" xfId="26" applyNumberFormat="1" applyFont="1" applyBorder="1" applyAlignment="1">
      <alignment horizontal="right"/>
      <protection/>
    </xf>
    <xf numFmtId="0" fontId="0" fillId="0" borderId="0" xfId="26" applyFont="1" applyBorder="1">
      <alignment/>
      <protection/>
    </xf>
    <xf numFmtId="0" fontId="0" fillId="0" borderId="0" xfId="27" applyFont="1" applyBorder="1">
      <alignment/>
      <protection/>
    </xf>
    <xf numFmtId="0" fontId="12" fillId="0" borderId="18" xfId="27" applyFont="1" applyBorder="1" applyAlignment="1">
      <alignment wrapText="1"/>
      <protection/>
    </xf>
    <xf numFmtId="49" fontId="0" fillId="0" borderId="23" xfId="27" applyNumberFormat="1" applyFont="1" applyBorder="1" applyAlignment="1">
      <alignment horizontal="center" vertical="top" wrapText="1"/>
      <protection/>
    </xf>
    <xf numFmtId="49" fontId="0" fillId="0" borderId="17" xfId="27" applyNumberFormat="1" applyFont="1" applyBorder="1" applyAlignment="1">
      <alignment horizontal="center" vertical="top" wrapText="1"/>
      <protection/>
    </xf>
    <xf numFmtId="4" fontId="0" fillId="0" borderId="18" xfId="26" applyNumberFormat="1" applyFont="1" applyBorder="1" applyAlignment="1">
      <alignment horizontal="right"/>
      <protection/>
    </xf>
    <xf numFmtId="0" fontId="12" fillId="0" borderId="0" xfId="27" applyFont="1" applyBorder="1" applyAlignment="1">
      <alignment wrapText="1"/>
      <protection/>
    </xf>
    <xf numFmtId="49" fontId="0" fillId="0" borderId="0" xfId="27" applyNumberFormat="1" applyFont="1" applyBorder="1" applyAlignment="1">
      <alignment vertical="top" wrapText="1"/>
      <protection/>
    </xf>
    <xf numFmtId="49" fontId="0" fillId="0" borderId="0" xfId="27" applyNumberFormat="1" applyFont="1" applyBorder="1" applyAlignment="1">
      <alignment/>
      <protection/>
    </xf>
    <xf numFmtId="0" fontId="10" fillId="0" borderId="0" xfId="27" applyFont="1" applyBorder="1" applyAlignment="1">
      <alignment wrapText="1"/>
      <protection/>
    </xf>
    <xf numFmtId="0" fontId="4" fillId="0" borderId="0" xfId="27" applyFont="1" applyBorder="1" applyAlignment="1">
      <alignment wrapText="1"/>
      <protection/>
    </xf>
    <xf numFmtId="0" fontId="4" fillId="0" borderId="0" xfId="27" applyFont="1" applyBorder="1" applyAlignment="1">
      <alignment horizontal="center"/>
      <protection/>
    </xf>
    <xf numFmtId="4" fontId="11" fillId="0" borderId="12" xfId="27" applyNumberFormat="1" applyFont="1" applyBorder="1" applyAlignment="1">
      <alignment horizontal="right"/>
      <protection/>
    </xf>
    <xf numFmtId="4" fontId="11" fillId="0" borderId="14" xfId="27" applyNumberFormat="1" applyFont="1" applyBorder="1" applyAlignment="1">
      <alignment horizontal="right"/>
      <protection/>
    </xf>
    <xf numFmtId="4" fontId="4" fillId="0" borderId="12" xfId="27" applyNumberFormat="1" applyFont="1" applyBorder="1" applyAlignment="1">
      <alignment horizontal="right"/>
      <protection/>
    </xf>
    <xf numFmtId="4" fontId="4" fillId="0" borderId="14" xfId="27" applyNumberFormat="1" applyFont="1" applyBorder="1" applyAlignment="1">
      <alignment horizontal="right"/>
      <protection/>
    </xf>
    <xf numFmtId="4" fontId="11" fillId="0" borderId="17" xfId="27" applyNumberFormat="1" applyFont="1" applyBorder="1" applyAlignment="1">
      <alignment horizontal="right"/>
      <protection/>
    </xf>
    <xf numFmtId="4" fontId="11" fillId="0" borderId="18" xfId="27" applyNumberFormat="1" applyFont="1" applyBorder="1" applyAlignment="1">
      <alignment horizontal="right"/>
      <protection/>
    </xf>
    <xf numFmtId="4" fontId="13" fillId="0" borderId="17" xfId="27" applyNumberFormat="1" applyFont="1" applyBorder="1" applyAlignment="1">
      <alignment horizontal="right"/>
      <protection/>
    </xf>
    <xf numFmtId="4" fontId="13" fillId="0" borderId="18" xfId="27" applyNumberFormat="1" applyFont="1" applyBorder="1" applyAlignment="1">
      <alignment horizontal="right"/>
      <protection/>
    </xf>
    <xf numFmtId="0" fontId="4" fillId="0" borderId="20" xfId="20" applyFont="1" applyBorder="1">
      <alignment/>
      <protection/>
    </xf>
    <xf numFmtId="0" fontId="4" fillId="0" borderId="21" xfId="20" applyFont="1" applyBorder="1">
      <alignment/>
      <protection/>
    </xf>
    <xf numFmtId="14" fontId="12" fillId="0" borderId="13" xfId="20" applyNumberFormat="1" applyFont="1" applyBorder="1">
      <alignment/>
      <protection/>
    </xf>
    <xf numFmtId="0" fontId="14" fillId="0" borderId="29" xfId="20" applyFont="1" applyBorder="1" applyAlignment="1">
      <alignment horizontal="center"/>
      <protection/>
    </xf>
    <xf numFmtId="0" fontId="4" fillId="0" borderId="30" xfId="20" applyFont="1" applyFill="1" applyBorder="1">
      <alignment/>
      <protection/>
    </xf>
    <xf numFmtId="0" fontId="4" fillId="0" borderId="30" xfId="20" applyFont="1" applyBorder="1">
      <alignment/>
      <protection/>
    </xf>
    <xf numFmtId="14" fontId="12" fillId="0" borderId="31" xfId="20" applyNumberFormat="1" applyFont="1" applyBorder="1" applyAlignment="1">
      <alignment horizontal="right"/>
      <protection/>
    </xf>
    <xf numFmtId="0" fontId="0" fillId="0" borderId="32" xfId="20" applyFont="1" applyBorder="1" applyAlignment="1">
      <alignment horizontal="center"/>
      <protection/>
    </xf>
    <xf numFmtId="0" fontId="0" fillId="0" borderId="33" xfId="20" applyFont="1" applyFill="1" applyBorder="1" applyAlignment="1">
      <alignment horizontal="center"/>
      <protection/>
    </xf>
    <xf numFmtId="0" fontId="0" fillId="0" borderId="33" xfId="20" applyFont="1" applyBorder="1" applyAlignment="1">
      <alignment horizontal="center"/>
      <protection/>
    </xf>
    <xf numFmtId="0" fontId="0" fillId="0" borderId="34" xfId="20" applyFont="1" applyBorder="1" applyAlignment="1">
      <alignment horizontal="center"/>
      <protection/>
    </xf>
    <xf numFmtId="0" fontId="0" fillId="0" borderId="35" xfId="20" applyFont="1" applyBorder="1" applyAlignment="1">
      <alignment horizontal="center"/>
      <protection/>
    </xf>
    <xf numFmtId="0" fontId="0" fillId="0" borderId="36" xfId="20" applyFont="1" applyFill="1" applyBorder="1">
      <alignment/>
      <protection/>
    </xf>
    <xf numFmtId="0" fontId="0" fillId="0" borderId="36" xfId="20" applyFont="1" applyBorder="1" applyAlignment="1">
      <alignment horizontal="center"/>
      <protection/>
    </xf>
    <xf numFmtId="0" fontId="0" fillId="0" borderId="37" xfId="20" applyFont="1" applyBorder="1" applyAlignment="1">
      <alignment horizontal="center"/>
      <protection/>
    </xf>
    <xf numFmtId="0" fontId="0" fillId="0" borderId="20" xfId="20" applyFont="1" applyBorder="1">
      <alignment/>
      <protection/>
    </xf>
    <xf numFmtId="0" fontId="0" fillId="0" borderId="9" xfId="20" applyFont="1" applyBorder="1" applyAlignment="1">
      <alignment horizontal="center"/>
      <protection/>
    </xf>
    <xf numFmtId="4" fontId="15" fillId="0" borderId="9" xfId="20" applyNumberFormat="1" applyFont="1" applyBorder="1">
      <alignment/>
      <protection/>
    </xf>
    <xf numFmtId="0" fontId="0" fillId="0" borderId="24" xfId="20" applyFont="1" applyBorder="1">
      <alignment/>
      <protection/>
    </xf>
    <xf numFmtId="0" fontId="0" fillId="0" borderId="12" xfId="20" applyFont="1" applyBorder="1" applyAlignment="1">
      <alignment horizontal="center"/>
      <protection/>
    </xf>
    <xf numFmtId="4" fontId="15" fillId="0" borderId="12" xfId="20" applyNumberFormat="1" applyFont="1" applyBorder="1">
      <alignment/>
      <protection/>
    </xf>
    <xf numFmtId="0" fontId="0" fillId="0" borderId="12" xfId="20" applyFont="1" applyFill="1" applyBorder="1" applyAlignment="1">
      <alignment horizontal="center"/>
      <protection/>
    </xf>
    <xf numFmtId="4" fontId="0" fillId="0" borderId="12" xfId="20" applyNumberFormat="1" applyFont="1" applyBorder="1">
      <alignment/>
      <protection/>
    </xf>
    <xf numFmtId="4" fontId="0" fillId="0" borderId="14" xfId="20" applyNumberFormat="1" applyFont="1" applyBorder="1">
      <alignment/>
      <protection/>
    </xf>
    <xf numFmtId="0" fontId="0" fillId="0" borderId="26" xfId="20" applyFont="1" applyFill="1" applyBorder="1">
      <alignment/>
      <protection/>
    </xf>
    <xf numFmtId="4" fontId="0" fillId="0" borderId="12" xfId="20" applyNumberFormat="1" applyFont="1" applyBorder="1" applyAlignment="1">
      <alignment horizontal="center"/>
      <protection/>
    </xf>
    <xf numFmtId="4" fontId="15" fillId="0" borderId="12" xfId="20" applyNumberFormat="1" applyFont="1" applyBorder="1" applyAlignment="1">
      <alignment horizontal="right"/>
      <protection/>
    </xf>
    <xf numFmtId="0" fontId="0" fillId="0" borderId="29" xfId="20" applyFont="1" applyBorder="1">
      <alignment/>
      <protection/>
    </xf>
    <xf numFmtId="4" fontId="0" fillId="0" borderId="30" xfId="20" applyNumberFormat="1" applyFont="1" applyBorder="1">
      <alignment/>
      <protection/>
    </xf>
    <xf numFmtId="4" fontId="0" fillId="0" borderId="31" xfId="20" applyNumberFormat="1" applyFont="1" applyBorder="1">
      <alignment/>
      <protection/>
    </xf>
    <xf numFmtId="0" fontId="0" fillId="0" borderId="21" xfId="20" applyFont="1" applyFill="1" applyBorder="1" applyAlignment="1">
      <alignment horizontal="center"/>
      <protection/>
    </xf>
    <xf numFmtId="0" fontId="1" fillId="0" borderId="21" xfId="20" applyFont="1" applyBorder="1" applyAlignment="1">
      <alignment wrapText="1"/>
      <protection/>
    </xf>
    <xf numFmtId="0" fontId="1" fillId="0" borderId="13" xfId="20" applyFont="1" applyBorder="1" applyAlignment="1">
      <alignment wrapText="1"/>
      <protection/>
    </xf>
    <xf numFmtId="0" fontId="0" fillId="0" borderId="38" xfId="20" applyFont="1" applyBorder="1">
      <alignment/>
      <protection/>
    </xf>
    <xf numFmtId="4" fontId="0" fillId="0" borderId="9" xfId="20" applyNumberFormat="1" applyFont="1" applyBorder="1">
      <alignment/>
      <protection/>
    </xf>
    <xf numFmtId="4" fontId="0" fillId="0" borderId="22" xfId="20" applyNumberFormat="1" applyFont="1" applyBorder="1">
      <alignment/>
      <protection/>
    </xf>
    <xf numFmtId="0" fontId="0" fillId="0" borderId="23" xfId="20" applyFont="1" applyBorder="1">
      <alignment/>
      <protection/>
    </xf>
    <xf numFmtId="0" fontId="0" fillId="0" borderId="30" xfId="20" applyFont="1" applyFill="1" applyBorder="1" applyAlignment="1">
      <alignment horizontal="center"/>
      <protection/>
    </xf>
    <xf numFmtId="4" fontId="0" fillId="0" borderId="17" xfId="20" applyNumberFormat="1" applyFont="1" applyBorder="1">
      <alignment/>
      <protection/>
    </xf>
    <xf numFmtId="4" fontId="0" fillId="0" borderId="18" xfId="20" applyNumberFormat="1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" xfId="20" applyFont="1" applyFill="1" applyBorder="1" applyAlignment="1">
      <alignment horizontal="center"/>
      <protection/>
    </xf>
    <xf numFmtId="0" fontId="10" fillId="0" borderId="5" xfId="20" applyFont="1" applyBorder="1" applyAlignment="1">
      <alignment horizontal="center"/>
      <protection/>
    </xf>
    <xf numFmtId="0" fontId="0" fillId="0" borderId="0" xfId="20" applyFont="1" applyBorder="1">
      <alignment/>
      <protection/>
    </xf>
    <xf numFmtId="0" fontId="10" fillId="0" borderId="0" xfId="20" applyFont="1" applyBorder="1" applyAlignment="1">
      <alignment wrapText="1"/>
      <protection/>
    </xf>
    <xf numFmtId="0" fontId="0" fillId="0" borderId="0" xfId="20" applyFont="1" applyAlignment="1">
      <alignment/>
      <protection/>
    </xf>
    <xf numFmtId="4" fontId="0" fillId="0" borderId="0" xfId="20" applyNumberFormat="1" applyFont="1" applyAlignment="1">
      <alignment/>
      <protection/>
    </xf>
    <xf numFmtId="0" fontId="10" fillId="0" borderId="0" xfId="20" applyFont="1" applyBorder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13" fillId="0" borderId="39" xfId="0" applyFont="1" applyBorder="1" applyAlignment="1">
      <alignment horizontal="justify" vertical="top" wrapText="1"/>
    </xf>
    <xf numFmtId="0" fontId="13" fillId="0" borderId="40" xfId="0" applyFont="1" applyBorder="1" applyAlignment="1">
      <alignment horizontal="justify" vertical="top" wrapText="1"/>
    </xf>
    <xf numFmtId="0" fontId="17" fillId="0" borderId="1" xfId="0" applyFont="1" applyBorder="1" applyAlignment="1">
      <alignment horizontal="justify" vertical="top" wrapText="1"/>
    </xf>
    <xf numFmtId="0" fontId="13" fillId="0" borderId="14" xfId="0" applyFont="1" applyBorder="1" applyAlignment="1">
      <alignment horizontal="justify" vertical="top" wrapText="1"/>
    </xf>
    <xf numFmtId="0" fontId="13" fillId="0" borderId="6" xfId="0" applyFont="1" applyBorder="1" applyAlignment="1">
      <alignment horizontal="justify" vertical="top" wrapText="1"/>
    </xf>
    <xf numFmtId="0" fontId="17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8" fillId="0" borderId="41" xfId="0" applyFont="1" applyBorder="1" applyAlignment="1">
      <alignment vertical="top" wrapText="1"/>
    </xf>
    <xf numFmtId="4" fontId="18" fillId="0" borderId="42" xfId="0" applyNumberFormat="1" applyFont="1" applyBorder="1" applyAlignment="1">
      <alignment vertical="top" wrapText="1"/>
    </xf>
    <xf numFmtId="4" fontId="18" fillId="0" borderId="41" xfId="0" applyNumberFormat="1" applyFont="1" applyBorder="1" applyAlignment="1">
      <alignment vertical="top" wrapText="1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right"/>
    </xf>
    <xf numFmtId="0" fontId="13" fillId="0" borderId="43" xfId="0" applyFont="1" applyBorder="1" applyAlignment="1">
      <alignment horizontal="justify" vertical="top" wrapText="1"/>
    </xf>
    <xf numFmtId="0" fontId="13" fillId="0" borderId="44" xfId="0" applyFont="1" applyBorder="1" applyAlignment="1">
      <alignment horizontal="justify" vertical="top" wrapText="1"/>
    </xf>
    <xf numFmtId="0" fontId="13" fillId="0" borderId="41" xfId="0" applyFont="1" applyBorder="1" applyAlignment="1">
      <alignment vertical="top" wrapText="1"/>
    </xf>
    <xf numFmtId="0" fontId="13" fillId="0" borderId="42" xfId="0" applyFont="1" applyBorder="1" applyAlignment="1">
      <alignment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45" xfId="0" applyFont="1" applyBorder="1" applyAlignment="1">
      <alignment horizontal="center" vertical="top" wrapText="1"/>
    </xf>
    <xf numFmtId="0" fontId="13" fillId="0" borderId="46" xfId="0" applyFont="1" applyBorder="1" applyAlignment="1">
      <alignment horizontal="justify" vertical="top" wrapText="1"/>
    </xf>
    <xf numFmtId="0" fontId="13" fillId="0" borderId="20" xfId="0" applyFont="1" applyBorder="1" applyAlignment="1">
      <alignment vertical="top" wrapText="1"/>
    </xf>
    <xf numFmtId="0" fontId="13" fillId="0" borderId="47" xfId="0" applyFont="1" applyBorder="1" applyAlignment="1">
      <alignment horizontal="justify" vertical="top" wrapText="1"/>
    </xf>
    <xf numFmtId="0" fontId="13" fillId="0" borderId="24" xfId="0" applyFont="1" applyBorder="1" applyAlignment="1">
      <alignment vertical="top" wrapText="1"/>
    </xf>
    <xf numFmtId="0" fontId="13" fillId="0" borderId="48" xfId="0" applyFont="1" applyBorder="1" applyAlignment="1">
      <alignment horizontal="justify" vertical="top" wrapText="1"/>
    </xf>
    <xf numFmtId="0" fontId="13" fillId="0" borderId="23" xfId="0" applyFont="1" applyBorder="1" applyAlignment="1">
      <alignment horizontal="justify" vertical="top" wrapText="1"/>
    </xf>
    <xf numFmtId="0" fontId="18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40" xfId="0" applyFont="1" applyBorder="1" applyAlignment="1">
      <alignment vertical="top" wrapText="1"/>
    </xf>
    <xf numFmtId="0" fontId="13" fillId="0" borderId="49" xfId="0" applyFont="1" applyBorder="1" applyAlignment="1">
      <alignment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5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7" fillId="0" borderId="0" xfId="0" applyFont="1" applyAlignment="1">
      <alignment horizontal="center"/>
    </xf>
    <xf numFmtId="0" fontId="13" fillId="0" borderId="4" xfId="0" applyFont="1" applyBorder="1" applyAlignment="1">
      <alignment horizontal="justify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4" fontId="13" fillId="0" borderId="0" xfId="0" applyNumberFormat="1" applyFont="1" applyAlignment="1">
      <alignment/>
    </xf>
    <xf numFmtId="0" fontId="13" fillId="0" borderId="24" xfId="0" applyFont="1" applyBorder="1" applyAlignment="1">
      <alignment horizontal="justify" vertical="top" wrapText="1"/>
    </xf>
    <xf numFmtId="0" fontId="20" fillId="0" borderId="14" xfId="0" applyFont="1" applyBorder="1" applyAlignment="1">
      <alignment horizontal="justify" vertical="top" wrapText="1"/>
    </xf>
    <xf numFmtId="4" fontId="13" fillId="0" borderId="16" xfId="0" applyNumberFormat="1" applyFont="1" applyBorder="1" applyAlignment="1">
      <alignment vertical="top" wrapText="1"/>
    </xf>
    <xf numFmtId="0" fontId="13" fillId="0" borderId="0" xfId="0" applyFont="1" applyAlignment="1">
      <alignment horizontal="justify"/>
    </xf>
    <xf numFmtId="0" fontId="13" fillId="2" borderId="0" xfId="0" applyFont="1" applyFill="1" applyAlignment="1">
      <alignment/>
    </xf>
    <xf numFmtId="0" fontId="13" fillId="3" borderId="0" xfId="0" applyFont="1" applyFill="1" applyAlignment="1">
      <alignment/>
    </xf>
    <xf numFmtId="0" fontId="13" fillId="4" borderId="0" xfId="0" applyFont="1" applyFill="1" applyAlignment="1">
      <alignment/>
    </xf>
    <xf numFmtId="0" fontId="16" fillId="0" borderId="0" xfId="0" applyFont="1" applyBorder="1" applyAlignment="1">
      <alignment/>
    </xf>
    <xf numFmtId="4" fontId="13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4" fontId="13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4" fontId="13" fillId="0" borderId="51" xfId="0" applyNumberFormat="1" applyFont="1" applyBorder="1" applyAlignment="1">
      <alignment horizontal="center" vertical="top" wrapText="1"/>
    </xf>
    <xf numFmtId="4" fontId="13" fillId="0" borderId="5" xfId="0" applyNumberFormat="1" applyFont="1" applyBorder="1" applyAlignment="1">
      <alignment horizontal="center" vertical="top" wrapText="1"/>
    </xf>
    <xf numFmtId="4" fontId="13" fillId="0" borderId="6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7" xfId="0" applyFont="1" applyBorder="1" applyAlignment="1">
      <alignment vertical="top" wrapText="1"/>
    </xf>
    <xf numFmtId="4" fontId="13" fillId="0" borderId="8" xfId="0" applyNumberFormat="1" applyFont="1" applyFill="1" applyBorder="1" applyAlignment="1">
      <alignment vertical="top" wrapText="1"/>
    </xf>
    <xf numFmtId="4" fontId="13" fillId="0" borderId="9" xfId="0" applyNumberFormat="1" applyFont="1" applyFill="1" applyBorder="1" applyAlignment="1">
      <alignment vertical="top" wrapText="1"/>
    </xf>
    <xf numFmtId="4" fontId="13" fillId="0" borderId="22" xfId="0" applyNumberFormat="1" applyFont="1" applyBorder="1" applyAlignment="1">
      <alignment vertical="top" wrapText="1"/>
    </xf>
    <xf numFmtId="0" fontId="13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center" vertical="top" wrapText="1"/>
    </xf>
    <xf numFmtId="4" fontId="13" fillId="0" borderId="11" xfId="0" applyNumberFormat="1" applyFont="1" applyFill="1" applyBorder="1" applyAlignment="1">
      <alignment vertical="top" wrapText="1"/>
    </xf>
    <xf numFmtId="4" fontId="13" fillId="0" borderId="12" xfId="0" applyNumberFormat="1" applyFont="1" applyFill="1" applyBorder="1" applyAlignment="1">
      <alignment vertical="top" wrapText="1"/>
    </xf>
    <xf numFmtId="4" fontId="13" fillId="0" borderId="14" xfId="0" applyNumberFormat="1" applyFont="1" applyBorder="1" applyAlignment="1">
      <alignment vertical="top" wrapText="1"/>
    </xf>
    <xf numFmtId="4" fontId="13" fillId="0" borderId="0" xfId="0" applyNumberFormat="1" applyFont="1" applyBorder="1" applyAlignment="1">
      <alignment/>
    </xf>
    <xf numFmtId="4" fontId="13" fillId="0" borderId="52" xfId="0" applyNumberFormat="1" applyFont="1" applyFill="1" applyBorder="1" applyAlignment="1">
      <alignment vertical="top" wrapText="1"/>
    </xf>
    <xf numFmtId="4" fontId="13" fillId="0" borderId="30" xfId="0" applyNumberFormat="1" applyFont="1" applyFill="1" applyBorder="1" applyAlignment="1">
      <alignment vertical="top" wrapText="1"/>
    </xf>
    <xf numFmtId="4" fontId="13" fillId="0" borderId="51" xfId="0" applyNumberFormat="1" applyFont="1" applyBorder="1" applyAlignment="1">
      <alignment vertical="top" wrapText="1"/>
    </xf>
    <xf numFmtId="4" fontId="13" fillId="0" borderId="5" xfId="0" applyNumberFormat="1" applyFont="1" applyBorder="1" applyAlignment="1">
      <alignment vertical="top" wrapText="1"/>
    </xf>
    <xf numFmtId="4" fontId="13" fillId="0" borderId="6" xfId="0" applyNumberFormat="1" applyFont="1" applyBorder="1" applyAlignment="1">
      <alignment vertical="top" wrapText="1"/>
    </xf>
    <xf numFmtId="4" fontId="13" fillId="0" borderId="0" xfId="0" applyNumberFormat="1" applyFont="1" applyAlignment="1">
      <alignment/>
    </xf>
    <xf numFmtId="0" fontId="16" fillId="0" borderId="0" xfId="23" applyFont="1">
      <alignment/>
      <protection/>
    </xf>
    <xf numFmtId="0" fontId="13" fillId="0" borderId="0" xfId="23" applyFont="1">
      <alignment/>
      <protection/>
    </xf>
    <xf numFmtId="0" fontId="17" fillId="0" borderId="0" xfId="23" applyFont="1">
      <alignment/>
      <protection/>
    </xf>
    <xf numFmtId="0" fontId="13" fillId="0" borderId="21" xfId="23" applyFont="1" applyBorder="1">
      <alignment/>
      <protection/>
    </xf>
    <xf numFmtId="0" fontId="13" fillId="0" borderId="53" xfId="23" applyFont="1" applyBorder="1">
      <alignment/>
      <protection/>
    </xf>
    <xf numFmtId="0" fontId="13" fillId="0" borderId="12" xfId="23" applyFont="1" applyBorder="1">
      <alignment/>
      <protection/>
    </xf>
    <xf numFmtId="0" fontId="13" fillId="0" borderId="38" xfId="23" applyFont="1" applyBorder="1">
      <alignment/>
      <protection/>
    </xf>
    <xf numFmtId="0" fontId="13" fillId="0" borderId="9" xfId="23" applyFont="1" applyBorder="1">
      <alignment/>
      <protection/>
    </xf>
    <xf numFmtId="0" fontId="13" fillId="0" borderId="9" xfId="23" applyFont="1" applyBorder="1" applyAlignment="1">
      <alignment wrapText="1"/>
      <protection/>
    </xf>
    <xf numFmtId="0" fontId="13" fillId="0" borderId="24" xfId="23" applyFont="1" applyBorder="1">
      <alignment/>
      <protection/>
    </xf>
    <xf numFmtId="49" fontId="13" fillId="0" borderId="9" xfId="23" applyNumberFormat="1" applyFont="1" applyBorder="1">
      <alignment/>
      <protection/>
    </xf>
    <xf numFmtId="0" fontId="13" fillId="0" borderId="12" xfId="23" applyFont="1" applyBorder="1" applyAlignment="1">
      <alignment wrapText="1"/>
      <protection/>
    </xf>
    <xf numFmtId="0" fontId="18" fillId="0" borderId="0" xfId="0" applyFont="1" applyAlignment="1">
      <alignment horizontal="justify"/>
    </xf>
    <xf numFmtId="0" fontId="13" fillId="0" borderId="12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21" fillId="0" borderId="24" xfId="23" applyFont="1" applyBorder="1">
      <alignment/>
      <protection/>
    </xf>
    <xf numFmtId="0" fontId="18" fillId="0" borderId="54" xfId="0" applyFont="1" applyBorder="1" applyAlignment="1">
      <alignment horizontal="justify" vertical="top" wrapText="1"/>
    </xf>
    <xf numFmtId="0" fontId="23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justify" vertical="top" wrapText="1"/>
    </xf>
    <xf numFmtId="0" fontId="18" fillId="0" borderId="47" xfId="0" applyFont="1" applyBorder="1" applyAlignment="1">
      <alignment horizontal="justify" vertical="top" wrapText="1"/>
    </xf>
    <xf numFmtId="0" fontId="23" fillId="0" borderId="12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justify" vertical="top" wrapText="1"/>
    </xf>
    <xf numFmtId="0" fontId="18" fillId="0" borderId="14" xfId="0" applyFont="1" applyBorder="1" applyAlignment="1">
      <alignment horizontal="justify" vertical="top" wrapText="1"/>
    </xf>
    <xf numFmtId="0" fontId="23" fillId="0" borderId="2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justify" vertical="top" wrapText="1"/>
    </xf>
    <xf numFmtId="0" fontId="18" fillId="0" borderId="48" xfId="0" applyFont="1" applyBorder="1" applyAlignment="1">
      <alignment horizontal="justify" vertical="top" wrapText="1"/>
    </xf>
    <xf numFmtId="0" fontId="18" fillId="0" borderId="23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/>
    </xf>
    <xf numFmtId="0" fontId="17" fillId="0" borderId="0" xfId="0" applyFont="1" applyAlignment="1">
      <alignment horizontal="left"/>
    </xf>
    <xf numFmtId="0" fontId="13" fillId="0" borderId="0" xfId="0" applyFont="1" applyBorder="1" applyAlignment="1">
      <alignment vertical="top" wrapText="1"/>
    </xf>
    <xf numFmtId="4" fontId="1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17" fillId="0" borderId="0" xfId="0" applyNumberFormat="1" applyFont="1" applyAlignment="1">
      <alignment horizontal="center"/>
    </xf>
    <xf numFmtId="0" fontId="13" fillId="0" borderId="10" xfId="0" applyFont="1" applyBorder="1" applyAlignment="1">
      <alignment vertical="top" wrapText="1"/>
    </xf>
    <xf numFmtId="0" fontId="13" fillId="0" borderId="39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4" fontId="13" fillId="0" borderId="18" xfId="0" applyNumberFormat="1" applyFont="1" applyBorder="1" applyAlignment="1">
      <alignment vertical="top" wrapText="1"/>
    </xf>
    <xf numFmtId="0" fontId="1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justify" vertical="center" wrapText="1"/>
    </xf>
    <xf numFmtId="0" fontId="13" fillId="0" borderId="55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56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vertical="center" wrapText="1"/>
    </xf>
    <xf numFmtId="4" fontId="13" fillId="0" borderId="56" xfId="0" applyNumberFormat="1" applyFont="1" applyFill="1" applyBorder="1" applyAlignment="1">
      <alignment vertical="center" wrapText="1"/>
    </xf>
    <xf numFmtId="10" fontId="13" fillId="0" borderId="56" xfId="0" applyNumberFormat="1" applyFont="1" applyFill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justify" vertical="center" wrapText="1"/>
    </xf>
    <xf numFmtId="4" fontId="13" fillId="0" borderId="45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6" fillId="0" borderId="0" xfId="0" applyFont="1" applyBorder="1" applyAlignment="1">
      <alignment horizontal="justify" vertical="center"/>
    </xf>
    <xf numFmtId="0" fontId="0" fillId="0" borderId="0" xfId="0" applyFill="1" applyBorder="1" applyAlignment="1">
      <alignment/>
    </xf>
    <xf numFmtId="0" fontId="13" fillId="0" borderId="32" xfId="0" applyFont="1" applyBorder="1" applyAlignment="1">
      <alignment horizontal="center" vertical="top" wrapText="1"/>
    </xf>
    <xf numFmtId="0" fontId="13" fillId="0" borderId="34" xfId="0" applyFont="1" applyBorder="1" applyAlignment="1">
      <alignment vertical="top" wrapText="1"/>
    </xf>
    <xf numFmtId="0" fontId="24" fillId="0" borderId="0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top" wrapText="1"/>
    </xf>
    <xf numFmtId="0" fontId="13" fillId="0" borderId="22" xfId="0" applyFont="1" applyBorder="1" applyAlignment="1">
      <alignment vertical="top" wrapText="1"/>
    </xf>
    <xf numFmtId="0" fontId="25" fillId="0" borderId="0" xfId="0" applyFont="1" applyFill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justify" vertical="top" wrapText="1"/>
    </xf>
    <xf numFmtId="0" fontId="13" fillId="0" borderId="31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0" fillId="0" borderId="0" xfId="0" applyFont="1" applyAlignment="1">
      <alignment/>
    </xf>
    <xf numFmtId="0" fontId="20" fillId="0" borderId="0" xfId="0" applyFont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4" fillId="0" borderId="0" xfId="0" applyFont="1" applyAlignment="1">
      <alignment horizontal="justify"/>
    </xf>
    <xf numFmtId="0" fontId="2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justify" vertical="top" wrapText="1"/>
    </xf>
    <xf numFmtId="0" fontId="27" fillId="0" borderId="0" xfId="0" applyFont="1" applyFill="1" applyBorder="1" applyAlignment="1">
      <alignment horizontal="justify"/>
    </xf>
    <xf numFmtId="0" fontId="16" fillId="0" borderId="0" xfId="0" applyFont="1" applyAlignment="1">
      <alignment horizontal="justify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justify"/>
    </xf>
    <xf numFmtId="0" fontId="1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justify" vertical="top" wrapText="1"/>
    </xf>
    <xf numFmtId="0" fontId="28" fillId="0" borderId="0" xfId="0" applyFont="1" applyFill="1" applyBorder="1" applyAlignment="1">
      <alignment horizontal="justify"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4" fontId="13" fillId="0" borderId="13" xfId="0" applyNumberFormat="1" applyFont="1" applyBorder="1" applyAlignment="1">
      <alignment vertical="top" wrapText="1"/>
    </xf>
    <xf numFmtId="4" fontId="13" fillId="0" borderId="24" xfId="0" applyNumberFormat="1" applyFont="1" applyBorder="1" applyAlignment="1">
      <alignment horizontal="right" vertical="top" wrapText="1"/>
    </xf>
    <xf numFmtId="4" fontId="13" fillId="0" borderId="12" xfId="0" applyNumberFormat="1" applyFont="1" applyBorder="1" applyAlignment="1">
      <alignment vertical="top" wrapText="1"/>
    </xf>
    <xf numFmtId="4" fontId="13" fillId="0" borderId="14" xfId="0" applyNumberFormat="1" applyFont="1" applyBorder="1" applyAlignment="1">
      <alignment horizontal="right" vertical="top" wrapText="1"/>
    </xf>
    <xf numFmtId="4" fontId="13" fillId="0" borderId="23" xfId="0" applyNumberFormat="1" applyFont="1" applyBorder="1" applyAlignment="1">
      <alignment horizontal="right" vertical="top" wrapText="1"/>
    </xf>
    <xf numFmtId="4" fontId="13" fillId="0" borderId="18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4" fontId="13" fillId="0" borderId="8" xfId="0" applyNumberFormat="1" applyFont="1" applyBorder="1" applyAlignment="1">
      <alignment vertical="top" wrapText="1"/>
    </xf>
    <xf numFmtId="4" fontId="13" fillId="0" borderId="11" xfId="0" applyNumberFormat="1" applyFont="1" applyBorder="1" applyAlignment="1">
      <alignment vertical="top" wrapText="1"/>
    </xf>
    <xf numFmtId="4" fontId="13" fillId="0" borderId="52" xfId="0" applyNumberFormat="1" applyFont="1" applyBorder="1" applyAlignment="1">
      <alignment vertical="top" wrapText="1"/>
    </xf>
    <xf numFmtId="4" fontId="13" fillId="0" borderId="30" xfId="0" applyNumberFormat="1" applyFont="1" applyBorder="1" applyAlignment="1">
      <alignment vertical="top" wrapText="1"/>
    </xf>
    <xf numFmtId="0" fontId="17" fillId="0" borderId="0" xfId="0" applyFont="1" applyBorder="1" applyAlignment="1">
      <alignment horizontal="justify"/>
    </xf>
    <xf numFmtId="0" fontId="16" fillId="0" borderId="0" xfId="0" applyFont="1" applyBorder="1" applyAlignment="1">
      <alignment horizontal="justify"/>
    </xf>
    <xf numFmtId="0" fontId="16" fillId="0" borderId="0" xfId="0" applyFont="1" applyAlignment="1">
      <alignment horizontal="justify" vertical="center"/>
    </xf>
    <xf numFmtId="0" fontId="17" fillId="0" borderId="0" xfId="0" applyFont="1" applyBorder="1" applyAlignment="1">
      <alignment horizontal="justify" vertical="center"/>
    </xf>
    <xf numFmtId="0" fontId="14" fillId="0" borderId="0" xfId="25" applyFont="1">
      <alignment/>
      <protection/>
    </xf>
    <xf numFmtId="0" fontId="4" fillId="0" borderId="0" xfId="25">
      <alignment/>
      <protection/>
    </xf>
    <xf numFmtId="0" fontId="12" fillId="0" borderId="0" xfId="25" applyFont="1" applyAlignment="1">
      <alignment horizontal="right"/>
      <protection/>
    </xf>
    <xf numFmtId="0" fontId="4" fillId="0" borderId="43" xfId="25" applyBorder="1">
      <alignment/>
      <protection/>
    </xf>
    <xf numFmtId="0" fontId="12" fillId="0" borderId="43" xfId="25" applyFont="1" applyBorder="1">
      <alignment/>
      <protection/>
    </xf>
    <xf numFmtId="0" fontId="4" fillId="0" borderId="7" xfId="25" applyBorder="1">
      <alignment/>
      <protection/>
    </xf>
    <xf numFmtId="0" fontId="12" fillId="0" borderId="7" xfId="25" applyFont="1" applyBorder="1">
      <alignment/>
      <protection/>
    </xf>
    <xf numFmtId="0" fontId="30" fillId="0" borderId="41" xfId="25" applyFont="1" applyBorder="1">
      <alignment/>
      <protection/>
    </xf>
    <xf numFmtId="0" fontId="31" fillId="0" borderId="41" xfId="25" applyFont="1" applyBorder="1">
      <alignment/>
      <protection/>
    </xf>
    <xf numFmtId="0" fontId="30" fillId="0" borderId="41" xfId="25" applyFont="1" applyBorder="1" applyAlignment="1">
      <alignment horizontal="center"/>
      <protection/>
    </xf>
    <xf numFmtId="0" fontId="30" fillId="0" borderId="57" xfId="25" applyFont="1" applyBorder="1" applyAlignment="1">
      <alignment horizontal="center"/>
      <protection/>
    </xf>
    <xf numFmtId="0" fontId="12" fillId="0" borderId="19" xfId="25" applyFont="1" applyBorder="1" applyAlignment="1">
      <alignment horizontal="center"/>
      <protection/>
    </xf>
    <xf numFmtId="0" fontId="4" fillId="0" borderId="46" xfId="25" applyFont="1" applyBorder="1">
      <alignment/>
      <protection/>
    </xf>
    <xf numFmtId="0" fontId="32" fillId="0" borderId="46" xfId="25" applyFont="1" applyBorder="1">
      <alignment/>
      <protection/>
    </xf>
    <xf numFmtId="3" fontId="12" fillId="5" borderId="46" xfId="25" applyNumberFormat="1" applyFont="1" applyFill="1" applyBorder="1">
      <alignment/>
      <protection/>
    </xf>
    <xf numFmtId="0" fontId="4" fillId="0" borderId="58" xfId="25" applyBorder="1" applyAlignment="1">
      <alignment horizontal="center"/>
      <protection/>
    </xf>
    <xf numFmtId="0" fontId="4" fillId="0" borderId="59" xfId="25" applyFont="1" applyBorder="1">
      <alignment/>
      <protection/>
    </xf>
    <xf numFmtId="0" fontId="7" fillId="0" borderId="60" xfId="25" applyFont="1" applyBorder="1">
      <alignment/>
      <protection/>
    </xf>
    <xf numFmtId="3" fontId="4" fillId="0" borderId="60" xfId="25" applyNumberFormat="1" applyFill="1" applyBorder="1">
      <alignment/>
      <protection/>
    </xf>
    <xf numFmtId="3" fontId="4" fillId="0" borderId="58" xfId="25" applyNumberFormat="1" applyBorder="1">
      <alignment/>
      <protection/>
    </xf>
    <xf numFmtId="3" fontId="4" fillId="0" borderId="59" xfId="25" applyNumberFormat="1" applyBorder="1">
      <alignment/>
      <protection/>
    </xf>
    <xf numFmtId="3" fontId="4" fillId="0" borderId="60" xfId="25" applyNumberFormat="1" applyBorder="1">
      <alignment/>
      <protection/>
    </xf>
    <xf numFmtId="3" fontId="4" fillId="5" borderId="58" xfId="25" applyNumberFormat="1" applyFill="1" applyBorder="1">
      <alignment/>
      <protection/>
    </xf>
    <xf numFmtId="0" fontId="4" fillId="0" borderId="61" xfId="25" applyBorder="1" applyAlignment="1">
      <alignment horizontal="center"/>
      <protection/>
    </xf>
    <xf numFmtId="0" fontId="4" fillId="0" borderId="62" xfId="25" applyBorder="1" applyAlignment="1">
      <alignment horizontal="center"/>
      <protection/>
    </xf>
    <xf numFmtId="0" fontId="7" fillId="0" borderId="63" xfId="25" applyFont="1" applyBorder="1">
      <alignment/>
      <protection/>
    </xf>
    <xf numFmtId="3" fontId="4" fillId="0" borderId="63" xfId="25" applyNumberFormat="1" applyFill="1" applyBorder="1">
      <alignment/>
      <protection/>
    </xf>
    <xf numFmtId="3" fontId="4" fillId="0" borderId="61" xfId="25" applyNumberFormat="1" applyBorder="1">
      <alignment/>
      <protection/>
    </xf>
    <xf numFmtId="3" fontId="4" fillId="0" borderId="62" xfId="25" applyNumberFormat="1" applyBorder="1">
      <alignment/>
      <protection/>
    </xf>
    <xf numFmtId="3" fontId="4" fillId="0" borderId="63" xfId="25" applyNumberFormat="1" applyBorder="1">
      <alignment/>
      <protection/>
    </xf>
    <xf numFmtId="3" fontId="4" fillId="5" borderId="63" xfId="25" applyNumberFormat="1" applyFill="1" applyBorder="1">
      <alignment/>
      <protection/>
    </xf>
    <xf numFmtId="0" fontId="4" fillId="0" borderId="62" xfId="25" applyBorder="1">
      <alignment/>
      <protection/>
    </xf>
    <xf numFmtId="0" fontId="4" fillId="0" borderId="62" xfId="25" applyFont="1" applyBorder="1">
      <alignment/>
      <protection/>
    </xf>
    <xf numFmtId="0" fontId="4" fillId="0" borderId="61" xfId="25" applyBorder="1">
      <alignment/>
      <protection/>
    </xf>
    <xf numFmtId="0" fontId="4" fillId="0" borderId="64" xfId="25" applyBorder="1" applyAlignment="1">
      <alignment horizontal="center"/>
      <protection/>
    </xf>
    <xf numFmtId="0" fontId="4" fillId="0" borderId="65" xfId="25" applyFont="1" applyBorder="1" applyAlignment="1">
      <alignment horizontal="center"/>
      <protection/>
    </xf>
    <xf numFmtId="0" fontId="7" fillId="0" borderId="66" xfId="25" applyFont="1" applyBorder="1">
      <alignment/>
      <protection/>
    </xf>
    <xf numFmtId="3" fontId="4" fillId="0" borderId="66" xfId="25" applyNumberFormat="1" applyFill="1" applyBorder="1">
      <alignment/>
      <protection/>
    </xf>
    <xf numFmtId="3" fontId="4" fillId="0" borderId="64" xfId="25" applyNumberFormat="1" applyBorder="1">
      <alignment/>
      <protection/>
    </xf>
    <xf numFmtId="3" fontId="4" fillId="0" borderId="65" xfId="25" applyNumberFormat="1" applyBorder="1">
      <alignment/>
      <protection/>
    </xf>
    <xf numFmtId="3" fontId="4" fillId="0" borderId="66" xfId="25" applyNumberFormat="1" applyBorder="1">
      <alignment/>
      <protection/>
    </xf>
    <xf numFmtId="0" fontId="12" fillId="0" borderId="10" xfId="25" applyFont="1" applyBorder="1" applyAlignment="1">
      <alignment horizontal="center"/>
      <protection/>
    </xf>
    <xf numFmtId="0" fontId="4" fillId="0" borderId="67" xfId="25" applyBorder="1" applyAlignment="1">
      <alignment horizontal="center"/>
      <protection/>
    </xf>
    <xf numFmtId="0" fontId="32" fillId="0" borderId="47" xfId="25" applyFont="1" applyBorder="1">
      <alignment/>
      <protection/>
    </xf>
    <xf numFmtId="3" fontId="12" fillId="0" borderId="47" xfId="25" applyNumberFormat="1" applyFont="1" applyFill="1" applyBorder="1">
      <alignment/>
      <protection/>
    </xf>
    <xf numFmtId="0" fontId="4" fillId="0" borderId="59" xfId="25" applyBorder="1" applyAlignment="1">
      <alignment horizontal="center"/>
      <protection/>
    </xf>
    <xf numFmtId="0" fontId="4" fillId="0" borderId="65" xfId="25" applyBorder="1" applyAlignment="1">
      <alignment horizontal="center"/>
      <protection/>
    </xf>
    <xf numFmtId="0" fontId="7" fillId="0" borderId="66" xfId="25" applyFont="1" applyBorder="1">
      <alignment/>
      <protection/>
    </xf>
    <xf numFmtId="3" fontId="12" fillId="0" borderId="10" xfId="25" applyNumberFormat="1" applyFont="1" applyFill="1" applyBorder="1">
      <alignment/>
      <protection/>
    </xf>
    <xf numFmtId="3" fontId="12" fillId="0" borderId="10" xfId="25" applyNumberFormat="1" applyFont="1" applyBorder="1">
      <alignment/>
      <protection/>
    </xf>
    <xf numFmtId="3" fontId="12" fillId="0" borderId="47" xfId="25" applyNumberFormat="1" applyFont="1" applyBorder="1">
      <alignment/>
      <protection/>
    </xf>
    <xf numFmtId="3" fontId="12" fillId="5" borderId="10" xfId="25" applyNumberFormat="1" applyFont="1" applyFill="1" applyBorder="1">
      <alignment/>
      <protection/>
    </xf>
    <xf numFmtId="0" fontId="12" fillId="0" borderId="7" xfId="25" applyFont="1" applyBorder="1" applyAlignment="1">
      <alignment horizontal="center"/>
      <protection/>
    </xf>
    <xf numFmtId="0" fontId="12" fillId="0" borderId="68" xfId="25" applyFont="1" applyBorder="1">
      <alignment/>
      <protection/>
    </xf>
    <xf numFmtId="0" fontId="32" fillId="0" borderId="54" xfId="25" applyFont="1" applyBorder="1">
      <alignment/>
      <protection/>
    </xf>
    <xf numFmtId="3" fontId="12" fillId="0" borderId="54" xfId="25" applyNumberFormat="1" applyFont="1" applyFill="1" applyBorder="1">
      <alignment/>
      <protection/>
    </xf>
    <xf numFmtId="3" fontId="12" fillId="5" borderId="54" xfId="25" applyNumberFormat="1" applyFont="1" applyFill="1" applyBorder="1">
      <alignment/>
      <protection/>
    </xf>
    <xf numFmtId="0" fontId="4" fillId="0" borderId="59" xfId="25" applyBorder="1">
      <alignment/>
      <protection/>
    </xf>
    <xf numFmtId="0" fontId="4" fillId="0" borderId="40" xfId="25" applyBorder="1" applyAlignment="1">
      <alignment horizontal="center"/>
      <protection/>
    </xf>
    <xf numFmtId="0" fontId="4" fillId="0" borderId="0" xfId="25" applyBorder="1">
      <alignment/>
      <protection/>
    </xf>
    <xf numFmtId="0" fontId="7" fillId="0" borderId="69" xfId="25" applyFont="1" applyBorder="1">
      <alignment/>
      <protection/>
    </xf>
    <xf numFmtId="3" fontId="4" fillId="0" borderId="69" xfId="25" applyNumberFormat="1" applyFill="1" applyBorder="1">
      <alignment/>
      <protection/>
    </xf>
    <xf numFmtId="3" fontId="4" fillId="0" borderId="69" xfId="25" applyNumberFormat="1" applyBorder="1">
      <alignment/>
      <protection/>
    </xf>
    <xf numFmtId="3" fontId="4" fillId="0" borderId="40" xfId="25" applyNumberFormat="1" applyBorder="1">
      <alignment/>
      <protection/>
    </xf>
    <xf numFmtId="0" fontId="4" fillId="0" borderId="1" xfId="25" applyBorder="1" applyAlignment="1">
      <alignment horizontal="center"/>
      <protection/>
    </xf>
    <xf numFmtId="0" fontId="12" fillId="0" borderId="2" xfId="25" applyFont="1" applyBorder="1">
      <alignment/>
      <protection/>
    </xf>
    <xf numFmtId="0" fontId="32" fillId="0" borderId="1" xfId="25" applyFont="1" applyBorder="1">
      <alignment/>
      <protection/>
    </xf>
    <xf numFmtId="3" fontId="12" fillId="5" borderId="2" xfId="25" applyNumberFormat="1" applyFont="1" applyFill="1" applyBorder="1">
      <alignment/>
      <protection/>
    </xf>
    <xf numFmtId="0" fontId="4" fillId="0" borderId="19" xfId="25" applyBorder="1" applyAlignment="1">
      <alignment horizontal="center"/>
      <protection/>
    </xf>
    <xf numFmtId="0" fontId="12" fillId="0" borderId="46" xfId="25" applyFont="1" applyBorder="1">
      <alignment/>
      <protection/>
    </xf>
    <xf numFmtId="3" fontId="12" fillId="0" borderId="46" xfId="25" applyNumberFormat="1" applyFont="1" applyFill="1" applyBorder="1">
      <alignment/>
      <protection/>
    </xf>
    <xf numFmtId="0" fontId="12" fillId="0" borderId="62" xfId="25" applyFont="1" applyBorder="1">
      <alignment/>
      <protection/>
    </xf>
    <xf numFmtId="0" fontId="7" fillId="0" borderId="7" xfId="25" applyFont="1" applyBorder="1">
      <alignment/>
      <protection/>
    </xf>
    <xf numFmtId="3" fontId="4" fillId="0" borderId="10" xfId="25" applyNumberFormat="1" applyFill="1" applyBorder="1">
      <alignment/>
      <protection/>
    </xf>
    <xf numFmtId="3" fontId="4" fillId="0" borderId="10" xfId="25" applyNumberFormat="1" applyBorder="1">
      <alignment/>
      <protection/>
    </xf>
    <xf numFmtId="0" fontId="7" fillId="0" borderId="10" xfId="25" applyFont="1" applyBorder="1">
      <alignment/>
      <protection/>
    </xf>
    <xf numFmtId="3" fontId="4" fillId="0" borderId="70" xfId="25" applyNumberFormat="1" applyFill="1" applyBorder="1">
      <alignment/>
      <protection/>
    </xf>
    <xf numFmtId="3" fontId="4" fillId="0" borderId="70" xfId="25" applyNumberFormat="1" applyBorder="1">
      <alignment/>
      <protection/>
    </xf>
    <xf numFmtId="3" fontId="4" fillId="5" borderId="71" xfId="25" applyNumberFormat="1" applyFill="1" applyBorder="1">
      <alignment/>
      <protection/>
    </xf>
    <xf numFmtId="0" fontId="7" fillId="0" borderId="69" xfId="25" applyFont="1" applyBorder="1">
      <alignment/>
      <protection/>
    </xf>
    <xf numFmtId="3" fontId="4" fillId="0" borderId="15" xfId="25" applyNumberFormat="1" applyBorder="1">
      <alignment/>
      <protection/>
    </xf>
    <xf numFmtId="3" fontId="4" fillId="5" borderId="15" xfId="25" applyNumberFormat="1" applyFill="1" applyBorder="1">
      <alignment/>
      <protection/>
    </xf>
    <xf numFmtId="0" fontId="12" fillId="0" borderId="67" xfId="25" applyFont="1" applyBorder="1">
      <alignment/>
      <protection/>
    </xf>
    <xf numFmtId="0" fontId="4" fillId="0" borderId="72" xfId="25" applyBorder="1">
      <alignment/>
      <protection/>
    </xf>
    <xf numFmtId="0" fontId="7" fillId="0" borderId="73" xfId="25" applyFont="1" applyBorder="1">
      <alignment/>
      <protection/>
    </xf>
    <xf numFmtId="3" fontId="4" fillId="0" borderId="73" xfId="25" applyNumberFormat="1" applyFill="1" applyBorder="1">
      <alignment/>
      <protection/>
    </xf>
    <xf numFmtId="3" fontId="4" fillId="0" borderId="39" xfId="25" applyNumberFormat="1" applyBorder="1">
      <alignment/>
      <protection/>
    </xf>
    <xf numFmtId="3" fontId="4" fillId="0" borderId="72" xfId="25" applyNumberFormat="1" applyBorder="1">
      <alignment/>
      <protection/>
    </xf>
    <xf numFmtId="3" fontId="4" fillId="0" borderId="73" xfId="25" applyNumberFormat="1" applyBorder="1">
      <alignment/>
      <protection/>
    </xf>
    <xf numFmtId="0" fontId="4" fillId="0" borderId="74" xfId="25" applyBorder="1">
      <alignment/>
      <protection/>
    </xf>
    <xf numFmtId="0" fontId="7" fillId="0" borderId="74" xfId="25" applyFont="1" applyBorder="1">
      <alignment/>
      <protection/>
    </xf>
    <xf numFmtId="3" fontId="4" fillId="0" borderId="74" xfId="25" applyNumberFormat="1" applyFill="1" applyBorder="1">
      <alignment/>
      <protection/>
    </xf>
    <xf numFmtId="3" fontId="4" fillId="0" borderId="74" xfId="25" applyNumberFormat="1" applyBorder="1">
      <alignment/>
      <protection/>
    </xf>
    <xf numFmtId="3" fontId="4" fillId="0" borderId="71" xfId="25" applyNumberFormat="1" applyBorder="1">
      <alignment/>
      <protection/>
    </xf>
    <xf numFmtId="0" fontId="32" fillId="0" borderId="69" xfId="25" applyFont="1" applyBorder="1">
      <alignment/>
      <protection/>
    </xf>
    <xf numFmtId="3" fontId="12" fillId="0" borderId="69" xfId="25" applyNumberFormat="1" applyFont="1" applyBorder="1">
      <alignment/>
      <protection/>
    </xf>
    <xf numFmtId="0" fontId="12" fillId="0" borderId="75" xfId="25" applyFont="1" applyBorder="1">
      <alignment/>
      <protection/>
    </xf>
    <xf numFmtId="3" fontId="12" fillId="0" borderId="19" xfId="25" applyNumberFormat="1" applyFont="1" applyFill="1" applyBorder="1">
      <alignment/>
      <protection/>
    </xf>
    <xf numFmtId="0" fontId="4" fillId="0" borderId="0" xfId="25" applyFont="1" applyBorder="1">
      <alignment/>
      <protection/>
    </xf>
    <xf numFmtId="3" fontId="4" fillId="0" borderId="40" xfId="25" applyNumberFormat="1" applyFill="1" applyBorder="1">
      <alignment/>
      <protection/>
    </xf>
    <xf numFmtId="0" fontId="4" fillId="0" borderId="62" xfId="25" applyFont="1" applyBorder="1" applyAlignment="1">
      <alignment horizontal="center"/>
      <protection/>
    </xf>
    <xf numFmtId="3" fontId="4" fillId="0" borderId="61" xfId="25" applyNumberFormat="1" applyFill="1" applyBorder="1">
      <alignment/>
      <protection/>
    </xf>
    <xf numFmtId="0" fontId="4" fillId="0" borderId="76" xfId="25" applyFont="1" applyBorder="1" applyAlignment="1">
      <alignment horizontal="center"/>
      <protection/>
    </xf>
    <xf numFmtId="0" fontId="7" fillId="0" borderId="57" xfId="25" applyFont="1" applyBorder="1">
      <alignment/>
      <protection/>
    </xf>
    <xf numFmtId="3" fontId="4" fillId="0" borderId="41" xfId="25" applyNumberFormat="1" applyFill="1" applyBorder="1">
      <alignment/>
      <protection/>
    </xf>
    <xf numFmtId="3" fontId="4" fillId="5" borderId="40" xfId="25" applyNumberFormat="1" applyFill="1" applyBorder="1">
      <alignment/>
      <protection/>
    </xf>
    <xf numFmtId="0" fontId="4" fillId="0" borderId="19" xfId="25" applyFont="1" applyBorder="1" applyAlignment="1">
      <alignment horizontal="center"/>
      <protection/>
    </xf>
    <xf numFmtId="0" fontId="32" fillId="0" borderId="75" xfId="25" applyFont="1" applyBorder="1">
      <alignment/>
      <protection/>
    </xf>
    <xf numFmtId="3" fontId="4" fillId="0" borderId="19" xfId="25" applyNumberFormat="1" applyFill="1" applyBorder="1">
      <alignment/>
      <protection/>
    </xf>
    <xf numFmtId="3" fontId="12" fillId="0" borderId="77" xfId="25" applyNumberFormat="1" applyFont="1" applyFill="1" applyBorder="1">
      <alignment/>
      <protection/>
    </xf>
    <xf numFmtId="0" fontId="4" fillId="0" borderId="10" xfId="25" applyFont="1" applyBorder="1" applyAlignment="1">
      <alignment horizontal="center"/>
      <protection/>
    </xf>
    <xf numFmtId="0" fontId="7" fillId="0" borderId="67" xfId="25" applyFont="1" applyBorder="1">
      <alignment/>
      <protection/>
    </xf>
    <xf numFmtId="3" fontId="4" fillId="0" borderId="56" xfId="25" applyNumberFormat="1" applyFill="1" applyBorder="1">
      <alignment/>
      <protection/>
    </xf>
    <xf numFmtId="3" fontId="4" fillId="5" borderId="10" xfId="25" applyNumberFormat="1" applyFill="1" applyBorder="1">
      <alignment/>
      <protection/>
    </xf>
    <xf numFmtId="0" fontId="4" fillId="0" borderId="15" xfId="25" applyFont="1" applyBorder="1" applyAlignment="1">
      <alignment horizontal="center"/>
      <protection/>
    </xf>
    <xf numFmtId="0" fontId="7" fillId="0" borderId="78" xfId="25" applyFont="1" applyBorder="1">
      <alignment/>
      <protection/>
    </xf>
    <xf numFmtId="3" fontId="4" fillId="0" borderId="15" xfId="25" applyNumberFormat="1" applyFill="1" applyBorder="1">
      <alignment/>
      <protection/>
    </xf>
    <xf numFmtId="3" fontId="4" fillId="0" borderId="45" xfId="25" applyNumberFormat="1" applyFill="1" applyBorder="1">
      <alignment/>
      <protection/>
    </xf>
    <xf numFmtId="0" fontId="4" fillId="0" borderId="79" xfId="25" applyBorder="1">
      <alignment/>
      <protection/>
    </xf>
    <xf numFmtId="0" fontId="4" fillId="0" borderId="1" xfId="25" applyBorder="1">
      <alignment/>
      <protection/>
    </xf>
    <xf numFmtId="0" fontId="32" fillId="0" borderId="48" xfId="25" applyFont="1" applyBorder="1">
      <alignment/>
      <protection/>
    </xf>
    <xf numFmtId="3" fontId="12" fillId="0" borderId="15" xfId="25" applyNumberFormat="1" applyFont="1" applyFill="1" applyBorder="1">
      <alignment/>
      <protection/>
    </xf>
    <xf numFmtId="3" fontId="12" fillId="5" borderId="41" xfId="25" applyNumberFormat="1" applyFont="1" applyFill="1" applyBorder="1">
      <alignment/>
      <protection/>
    </xf>
    <xf numFmtId="0" fontId="29" fillId="0" borderId="0" xfId="25" applyFont="1">
      <alignment/>
      <protection/>
    </xf>
    <xf numFmtId="0" fontId="4" fillId="0" borderId="0" xfId="25" applyFont="1">
      <alignment/>
      <protection/>
    </xf>
    <xf numFmtId="0" fontId="13" fillId="0" borderId="12" xfId="0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3" borderId="80" xfId="0" applyNumberFormat="1" applyFont="1" applyFill="1" applyBorder="1" applyAlignment="1">
      <alignment vertical="top" wrapText="1"/>
    </xf>
    <xf numFmtId="49" fontId="13" fillId="0" borderId="0" xfId="0" applyNumberFormat="1" applyFont="1" applyAlignment="1">
      <alignment/>
    </xf>
    <xf numFmtId="0" fontId="4" fillId="0" borderId="0" xfId="22">
      <alignment/>
      <protection/>
    </xf>
    <xf numFmtId="4" fontId="4" fillId="0" borderId="0" xfId="22" applyNumberFormat="1">
      <alignment/>
      <protection/>
    </xf>
    <xf numFmtId="0" fontId="13" fillId="0" borderId="12" xfId="0" applyFont="1" applyBorder="1" applyAlignment="1">
      <alignment horizontal="left"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12" xfId="0" applyBorder="1" applyAlignment="1">
      <alignment/>
    </xf>
    <xf numFmtId="0" fontId="34" fillId="0" borderId="12" xfId="0" applyFont="1" applyBorder="1" applyAlignment="1">
      <alignment/>
    </xf>
    <xf numFmtId="4" fontId="13" fillId="0" borderId="0" xfId="0" applyNumberFormat="1" applyFont="1" applyBorder="1" applyAlignment="1">
      <alignment vertical="top" wrapText="1"/>
    </xf>
    <xf numFmtId="4" fontId="13" fillId="0" borderId="0" xfId="0" applyNumberFormat="1" applyFont="1" applyBorder="1" applyAlignment="1">
      <alignment horizontal="justify" vertical="top" wrapText="1"/>
    </xf>
    <xf numFmtId="0" fontId="5" fillId="0" borderId="1" xfId="26" applyFont="1" applyBorder="1" applyAlignment="1">
      <alignment horizontal="center" vertical="top" wrapText="1"/>
      <protection/>
    </xf>
    <xf numFmtId="49" fontId="0" fillId="0" borderId="4" xfId="26" applyNumberFormat="1" applyFont="1" applyBorder="1" applyAlignment="1">
      <alignment horizontal="center" vertical="top" wrapText="1"/>
      <protection/>
    </xf>
    <xf numFmtId="49" fontId="0" fillId="0" borderId="5" xfId="26" applyNumberFormat="1" applyFont="1" applyBorder="1" applyAlignment="1">
      <alignment horizontal="center" vertical="top" wrapText="1"/>
      <protection/>
    </xf>
    <xf numFmtId="49" fontId="10" fillId="0" borderId="5" xfId="26" applyNumberFormat="1" applyFont="1" applyBorder="1" applyAlignment="1">
      <alignment horizontal="center" vertical="top" wrapText="1"/>
      <protection/>
    </xf>
    <xf numFmtId="49" fontId="10" fillId="0" borderId="6" xfId="26" applyNumberFormat="1" applyFont="1" applyBorder="1" applyAlignment="1">
      <alignment horizontal="center" vertical="top" wrapText="1"/>
      <protection/>
    </xf>
    <xf numFmtId="49" fontId="10" fillId="0" borderId="0" xfId="26" applyNumberFormat="1" applyFont="1" applyBorder="1" applyAlignment="1">
      <alignment horizontal="center" vertical="top" wrapText="1"/>
      <protection/>
    </xf>
    <xf numFmtId="0" fontId="10" fillId="0" borderId="0" xfId="26" applyFont="1" applyBorder="1">
      <alignment/>
      <protection/>
    </xf>
    <xf numFmtId="0" fontId="12" fillId="0" borderId="7" xfId="26" applyFont="1" applyBorder="1" applyAlignment="1">
      <alignment wrapText="1"/>
      <protection/>
    </xf>
    <xf numFmtId="49" fontId="0" fillId="0" borderId="8" xfId="26" applyNumberFormat="1" applyFont="1" applyBorder="1" applyAlignment="1">
      <alignment horizontal="center" vertical="top" wrapText="1"/>
      <protection/>
    </xf>
    <xf numFmtId="49" fontId="0" fillId="0" borderId="9" xfId="26" applyNumberFormat="1" applyFont="1" applyBorder="1" applyAlignment="1">
      <alignment horizontal="center" vertical="top" wrapText="1"/>
      <protection/>
    </xf>
    <xf numFmtId="0" fontId="4" fillId="0" borderId="10" xfId="26" applyFont="1" applyBorder="1" applyAlignment="1">
      <alignment wrapText="1"/>
      <protection/>
    </xf>
    <xf numFmtId="0" fontId="4" fillId="0" borderId="11" xfId="26" applyFont="1" applyBorder="1" applyAlignment="1">
      <alignment horizontal="center"/>
      <protection/>
    </xf>
    <xf numFmtId="49" fontId="4" fillId="0" borderId="12" xfId="26" applyNumberFormat="1" applyFont="1" applyBorder="1" applyAlignment="1">
      <alignment horizontal="center"/>
      <protection/>
    </xf>
    <xf numFmtId="49" fontId="4" fillId="0" borderId="0" xfId="26" applyNumberFormat="1" applyFont="1" applyBorder="1" applyAlignment="1">
      <alignment horizontal="center"/>
      <protection/>
    </xf>
    <xf numFmtId="0" fontId="4" fillId="0" borderId="0" xfId="26" applyFont="1" applyBorder="1">
      <alignment/>
      <protection/>
    </xf>
    <xf numFmtId="49" fontId="4" fillId="0" borderId="0" xfId="26" applyNumberFormat="1" applyFont="1" applyBorder="1" applyAlignment="1">
      <alignment horizontal="center"/>
      <protection/>
    </xf>
    <xf numFmtId="0" fontId="4" fillId="0" borderId="15" xfId="26" applyFont="1" applyBorder="1" applyAlignment="1">
      <alignment wrapText="1"/>
      <protection/>
    </xf>
    <xf numFmtId="0" fontId="4" fillId="0" borderId="23" xfId="26" applyFont="1" applyBorder="1" applyAlignment="1">
      <alignment horizontal="center" wrapText="1"/>
      <protection/>
    </xf>
    <xf numFmtId="49" fontId="4" fillId="0" borderId="17" xfId="26" applyNumberFormat="1" applyFont="1" applyBorder="1" applyAlignment="1">
      <alignment horizontal="center"/>
      <protection/>
    </xf>
    <xf numFmtId="0" fontId="4" fillId="0" borderId="19" xfId="26" applyFont="1" applyBorder="1" applyAlignment="1">
      <alignment wrapText="1"/>
      <protection/>
    </xf>
    <xf numFmtId="0" fontId="4" fillId="0" borderId="20" xfId="26" applyFont="1" applyBorder="1" applyAlignment="1">
      <alignment horizontal="center"/>
      <protection/>
    </xf>
    <xf numFmtId="49" fontId="4" fillId="0" borderId="21" xfId="26" applyNumberFormat="1" applyFont="1" applyBorder="1" applyAlignment="1">
      <alignment horizontal="center"/>
      <protection/>
    </xf>
    <xf numFmtId="0" fontId="4" fillId="0" borderId="24" xfId="26" applyFont="1" applyBorder="1" applyAlignment="1">
      <alignment horizontal="center"/>
      <protection/>
    </xf>
    <xf numFmtId="0" fontId="4" fillId="0" borderId="24" xfId="26" applyFont="1" applyBorder="1" applyAlignment="1">
      <alignment horizontal="center" wrapText="1"/>
      <protection/>
    </xf>
    <xf numFmtId="0" fontId="12" fillId="0" borderId="10" xfId="26" applyFont="1" applyBorder="1" applyAlignment="1">
      <alignment wrapText="1"/>
      <protection/>
    </xf>
    <xf numFmtId="0" fontId="4" fillId="0" borderId="23" xfId="26" applyFont="1" applyBorder="1" applyAlignment="1">
      <alignment horizontal="center"/>
      <protection/>
    </xf>
    <xf numFmtId="0" fontId="4" fillId="0" borderId="25" xfId="26" applyFont="1" applyBorder="1" applyAlignment="1">
      <alignment wrapText="1"/>
      <protection/>
    </xf>
    <xf numFmtId="0" fontId="4" fillId="0" borderId="26" xfId="26" applyFont="1" applyBorder="1" applyAlignment="1">
      <alignment horizontal="center"/>
      <protection/>
    </xf>
    <xf numFmtId="0" fontId="4" fillId="0" borderId="27" xfId="26" applyFont="1" applyBorder="1" applyAlignment="1">
      <alignment horizontal="center"/>
      <protection/>
    </xf>
    <xf numFmtId="0" fontId="12" fillId="0" borderId="25" xfId="26" applyFont="1" applyBorder="1" applyAlignment="1">
      <alignment wrapText="1"/>
      <protection/>
    </xf>
    <xf numFmtId="49" fontId="0" fillId="0" borderId="20" xfId="26" applyNumberFormat="1" applyFont="1" applyBorder="1" applyAlignment="1">
      <alignment horizontal="center" vertical="top" wrapText="1"/>
      <protection/>
    </xf>
    <xf numFmtId="49" fontId="0" fillId="0" borderId="21" xfId="26" applyNumberFormat="1" applyFont="1" applyBorder="1" applyAlignment="1">
      <alignment horizontal="center" vertical="top" wrapText="1"/>
      <protection/>
    </xf>
    <xf numFmtId="0" fontId="12" fillId="0" borderId="18" xfId="26" applyFont="1" applyBorder="1" applyAlignment="1">
      <alignment wrapText="1"/>
      <protection/>
    </xf>
    <xf numFmtId="49" fontId="0" fillId="0" borderId="23" xfId="26" applyNumberFormat="1" applyFont="1" applyBorder="1" applyAlignment="1">
      <alignment horizontal="center" vertical="top" wrapText="1"/>
      <protection/>
    </xf>
    <xf numFmtId="49" fontId="0" fillId="0" borderId="17" xfId="26" applyNumberFormat="1" applyFont="1" applyBorder="1" applyAlignment="1">
      <alignment horizontal="center" vertical="top" wrapText="1"/>
      <protection/>
    </xf>
    <xf numFmtId="0" fontId="12" fillId="0" borderId="0" xfId="26" applyFont="1" applyBorder="1" applyAlignment="1">
      <alignment wrapText="1"/>
      <protection/>
    </xf>
    <xf numFmtId="49" fontId="0" fillId="0" borderId="0" xfId="26" applyNumberFormat="1" applyFont="1" applyBorder="1" applyAlignment="1">
      <alignment vertical="top" wrapText="1"/>
      <protection/>
    </xf>
    <xf numFmtId="49" fontId="0" fillId="0" borderId="0" xfId="26" applyNumberFormat="1" applyFont="1" applyBorder="1" applyAlignment="1">
      <alignment/>
      <protection/>
    </xf>
    <xf numFmtId="0" fontId="10" fillId="0" borderId="0" xfId="26" applyFont="1" applyBorder="1" applyAlignment="1">
      <alignment wrapText="1"/>
      <protection/>
    </xf>
    <xf numFmtId="0" fontId="4" fillId="0" borderId="0" xfId="26" applyFont="1" applyBorder="1" applyAlignment="1">
      <alignment wrapText="1"/>
      <protection/>
    </xf>
    <xf numFmtId="0" fontId="4" fillId="0" borderId="0" xfId="26" applyFont="1" applyBorder="1" applyAlignment="1">
      <alignment horizontal="center"/>
      <protection/>
    </xf>
    <xf numFmtId="0" fontId="17" fillId="0" borderId="1" xfId="0" applyFont="1" applyBorder="1" applyAlignment="1">
      <alignment vertical="center" wrapText="1"/>
    </xf>
    <xf numFmtId="4" fontId="0" fillId="0" borderId="0" xfId="0" applyNumberFormat="1" applyAlignment="1">
      <alignment horizontal="right"/>
    </xf>
    <xf numFmtId="4" fontId="10" fillId="0" borderId="0" xfId="0" applyNumberFormat="1" applyFont="1" applyAlignment="1">
      <alignment horizontal="right"/>
    </xf>
    <xf numFmtId="4" fontId="17" fillId="0" borderId="4" xfId="0" applyNumberFormat="1" applyFont="1" applyBorder="1" applyAlignment="1">
      <alignment vertical="center" wrapText="1"/>
    </xf>
    <xf numFmtId="4" fontId="17" fillId="0" borderId="5" xfId="0" applyNumberFormat="1" applyFont="1" applyBorder="1" applyAlignment="1">
      <alignment vertical="center" wrapText="1"/>
    </xf>
    <xf numFmtId="4" fontId="17" fillId="0" borderId="6" xfId="0" applyNumberFormat="1" applyFont="1" applyBorder="1" applyAlignment="1">
      <alignment vertical="center" wrapText="1"/>
    </xf>
    <xf numFmtId="4" fontId="13" fillId="0" borderId="8" xfId="0" applyNumberFormat="1" applyFont="1" applyBorder="1" applyAlignment="1">
      <alignment horizontal="right" vertical="top" wrapText="1"/>
    </xf>
    <xf numFmtId="4" fontId="13" fillId="0" borderId="9" xfId="0" applyNumberFormat="1" applyFont="1" applyBorder="1" applyAlignment="1">
      <alignment horizontal="right" vertical="top" wrapText="1"/>
    </xf>
    <xf numFmtId="4" fontId="13" fillId="0" borderId="22" xfId="0" applyNumberFormat="1" applyFont="1" applyBorder="1" applyAlignment="1">
      <alignment horizontal="right" vertical="top" wrapText="1"/>
    </xf>
    <xf numFmtId="4" fontId="13" fillId="0" borderId="11" xfId="0" applyNumberFormat="1" applyFont="1" applyBorder="1" applyAlignment="1">
      <alignment horizontal="right" vertical="top" wrapText="1"/>
    </xf>
    <xf numFmtId="4" fontId="13" fillId="0" borderId="12" xfId="0" applyNumberFormat="1" applyFont="1" applyBorder="1" applyAlignment="1">
      <alignment horizontal="right" vertical="top" wrapText="1"/>
    </xf>
    <xf numFmtId="4" fontId="13" fillId="0" borderId="52" xfId="0" applyNumberFormat="1" applyFont="1" applyBorder="1" applyAlignment="1">
      <alignment horizontal="right" vertical="top" wrapText="1"/>
    </xf>
    <xf numFmtId="4" fontId="13" fillId="0" borderId="30" xfId="0" applyNumberFormat="1" applyFont="1" applyBorder="1" applyAlignment="1">
      <alignment horizontal="right" vertical="top" wrapText="1"/>
    </xf>
    <xf numFmtId="4" fontId="13" fillId="0" borderId="81" xfId="0" applyNumberFormat="1" applyFont="1" applyBorder="1" applyAlignment="1">
      <alignment horizontal="right" vertical="top" wrapText="1"/>
    </xf>
    <xf numFmtId="4" fontId="13" fillId="0" borderId="51" xfId="0" applyNumberFormat="1" applyFont="1" applyBorder="1" applyAlignment="1">
      <alignment horizontal="right" vertical="top" wrapText="1"/>
    </xf>
    <xf numFmtId="3" fontId="13" fillId="0" borderId="0" xfId="23" applyNumberFormat="1" applyFont="1">
      <alignment/>
      <protection/>
    </xf>
    <xf numFmtId="3" fontId="22" fillId="0" borderId="0" xfId="23" applyNumberFormat="1" applyFont="1">
      <alignment/>
      <protection/>
    </xf>
    <xf numFmtId="3" fontId="13" fillId="0" borderId="0" xfId="23" applyNumberFormat="1" applyFont="1" applyAlignment="1">
      <alignment horizontal="right"/>
      <protection/>
    </xf>
    <xf numFmtId="3" fontId="13" fillId="0" borderId="11" xfId="23" applyNumberFormat="1" applyFont="1" applyBorder="1">
      <alignment/>
      <protection/>
    </xf>
    <xf numFmtId="3" fontId="13" fillId="0" borderId="12" xfId="23" applyNumberFormat="1" applyFont="1" applyBorder="1">
      <alignment/>
      <protection/>
    </xf>
    <xf numFmtId="3" fontId="13" fillId="0" borderId="16" xfId="23" applyNumberFormat="1" applyFont="1" applyBorder="1" applyAlignment="1">
      <alignment horizontal="center"/>
      <protection/>
    </xf>
    <xf numFmtId="3" fontId="13" fillId="0" borderId="17" xfId="23" applyNumberFormat="1" applyFont="1" applyBorder="1" applyAlignment="1">
      <alignment horizontal="center"/>
      <protection/>
    </xf>
    <xf numFmtId="3" fontId="13" fillId="0" borderId="9" xfId="23" applyNumberFormat="1" applyFont="1" applyBorder="1">
      <alignment/>
      <protection/>
    </xf>
    <xf numFmtId="3" fontId="13" fillId="0" borderId="22" xfId="23" applyNumberFormat="1" applyFont="1" applyBorder="1">
      <alignment/>
      <protection/>
    </xf>
    <xf numFmtId="3" fontId="13" fillId="0" borderId="14" xfId="23" applyNumberFormat="1" applyFont="1" applyBorder="1">
      <alignment/>
      <protection/>
    </xf>
    <xf numFmtId="4" fontId="27" fillId="0" borderId="12" xfId="0" applyNumberFormat="1" applyFont="1" applyBorder="1" applyAlignment="1">
      <alignment/>
    </xf>
    <xf numFmtId="0" fontId="34" fillId="0" borderId="0" xfId="0" applyFont="1" applyAlignment="1">
      <alignment/>
    </xf>
    <xf numFmtId="4" fontId="0" fillId="0" borderId="0" xfId="0" applyNumberFormat="1" applyFill="1" applyBorder="1" applyAlignment="1">
      <alignment/>
    </xf>
    <xf numFmtId="4" fontId="17" fillId="0" borderId="82" xfId="0" applyNumberFormat="1" applyFont="1" applyBorder="1" applyAlignment="1">
      <alignment horizontal="center" vertical="top" wrapText="1"/>
    </xf>
    <xf numFmtId="4" fontId="17" fillId="0" borderId="33" xfId="0" applyNumberFormat="1" applyFont="1" applyBorder="1" applyAlignment="1">
      <alignment horizontal="center" vertical="top" wrapText="1"/>
    </xf>
    <xf numFmtId="4" fontId="17" fillId="0" borderId="53" xfId="0" applyNumberFormat="1" applyFont="1" applyBorder="1" applyAlignment="1">
      <alignment horizontal="center" vertical="top" wrapText="1"/>
    </xf>
    <xf numFmtId="4" fontId="17" fillId="0" borderId="34" xfId="0" applyNumberFormat="1" applyFont="1" applyBorder="1" applyAlignment="1">
      <alignment horizontal="center" vertical="top" wrapText="1"/>
    </xf>
    <xf numFmtId="4" fontId="13" fillId="0" borderId="9" xfId="0" applyNumberFormat="1" applyFont="1" applyBorder="1" applyAlignment="1">
      <alignment vertical="top" wrapText="1"/>
    </xf>
    <xf numFmtId="4" fontId="13" fillId="0" borderId="83" xfId="0" applyNumberFormat="1" applyFont="1" applyBorder="1" applyAlignment="1">
      <alignment vertical="top" wrapText="1"/>
    </xf>
    <xf numFmtId="4" fontId="13" fillId="0" borderId="25" xfId="0" applyNumberFormat="1" applyFont="1" applyBorder="1" applyAlignment="1">
      <alignment vertical="top" wrapText="1"/>
    </xf>
    <xf numFmtId="4" fontId="13" fillId="0" borderId="80" xfId="0" applyNumberFormat="1" applyFont="1" applyBorder="1" applyAlignment="1">
      <alignment vertical="top" wrapText="1"/>
    </xf>
    <xf numFmtId="4" fontId="13" fillId="0" borderId="31" xfId="0" applyNumberFormat="1" applyFont="1" applyBorder="1" applyAlignment="1">
      <alignment vertical="top" wrapText="1"/>
    </xf>
    <xf numFmtId="4" fontId="13" fillId="3" borderId="11" xfId="0" applyNumberFormat="1" applyFont="1" applyFill="1" applyBorder="1" applyAlignment="1">
      <alignment vertical="top" wrapText="1"/>
    </xf>
    <xf numFmtId="4" fontId="13" fillId="3" borderId="12" xfId="0" applyNumberFormat="1" applyFont="1" applyFill="1" applyBorder="1" applyAlignment="1">
      <alignment vertical="top" wrapText="1"/>
    </xf>
    <xf numFmtId="4" fontId="13" fillId="3" borderId="25" xfId="0" applyNumberFormat="1" applyFont="1" applyFill="1" applyBorder="1" applyAlignment="1">
      <alignment vertical="top" wrapText="1"/>
    </xf>
    <xf numFmtId="4" fontId="13" fillId="3" borderId="52" xfId="0" applyNumberFormat="1" applyFont="1" applyFill="1" applyBorder="1" applyAlignment="1">
      <alignment vertical="top" wrapText="1"/>
    </xf>
    <xf numFmtId="4" fontId="13" fillId="3" borderId="30" xfId="0" applyNumberFormat="1" applyFont="1" applyFill="1" applyBorder="1" applyAlignment="1">
      <alignment vertical="top" wrapText="1"/>
    </xf>
    <xf numFmtId="1" fontId="13" fillId="0" borderId="4" xfId="0" applyNumberFormat="1" applyFont="1" applyBorder="1" applyAlignment="1">
      <alignment horizontal="center" vertical="top" wrapText="1"/>
    </xf>
    <xf numFmtId="1" fontId="13" fillId="0" borderId="6" xfId="0" applyNumberFormat="1" applyFont="1" applyBorder="1" applyAlignment="1">
      <alignment horizontal="center" vertical="top" wrapText="1"/>
    </xf>
    <xf numFmtId="1" fontId="13" fillId="0" borderId="51" xfId="0" applyNumberFormat="1" applyFont="1" applyBorder="1" applyAlignment="1">
      <alignment horizontal="center" vertical="top" wrapText="1"/>
    </xf>
    <xf numFmtId="1" fontId="13" fillId="0" borderId="5" xfId="0" applyNumberFormat="1" applyFont="1" applyBorder="1" applyAlignment="1">
      <alignment horizontal="center" vertical="top" wrapText="1"/>
    </xf>
    <xf numFmtId="1" fontId="13" fillId="0" borderId="84" xfId="0" applyNumberFormat="1" applyFont="1" applyBorder="1" applyAlignment="1">
      <alignment horizontal="center" vertical="top" wrapText="1"/>
    </xf>
    <xf numFmtId="1" fontId="24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20" fillId="0" borderId="0" xfId="0" applyNumberFormat="1" applyFont="1" applyAlignment="1">
      <alignment horizontal="right" vertical="top" wrapText="1"/>
    </xf>
    <xf numFmtId="4" fontId="20" fillId="0" borderId="0" xfId="0" applyNumberFormat="1" applyFont="1" applyAlignment="1">
      <alignment vertical="top" wrapText="1"/>
    </xf>
    <xf numFmtId="4" fontId="0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 vertical="top" wrapText="1"/>
    </xf>
    <xf numFmtId="4" fontId="24" fillId="0" borderId="0" xfId="0" applyNumberFormat="1" applyFont="1" applyFill="1" applyBorder="1" applyAlignment="1">
      <alignment horizontal="center" vertical="top" wrapText="1"/>
    </xf>
    <xf numFmtId="4" fontId="24" fillId="0" borderId="0" xfId="0" applyNumberFormat="1" applyFont="1" applyFill="1" applyBorder="1" applyAlignment="1">
      <alignment horizontal="justify" vertical="top" wrapText="1"/>
    </xf>
    <xf numFmtId="4" fontId="13" fillId="0" borderId="0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4" fontId="13" fillId="0" borderId="0" xfId="0" applyNumberFormat="1" applyFont="1" applyBorder="1" applyAlignment="1">
      <alignment horizontal="center" vertical="top" wrapText="1"/>
    </xf>
    <xf numFmtId="4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13" fillId="6" borderId="0" xfId="0" applyFont="1" applyFill="1" applyAlignment="1">
      <alignment/>
    </xf>
    <xf numFmtId="0" fontId="10" fillId="0" borderId="0" xfId="0" applyFont="1" applyBorder="1" applyAlignment="1">
      <alignment wrapText="1"/>
    </xf>
    <xf numFmtId="14" fontId="4" fillId="0" borderId="3" xfId="26" applyNumberFormat="1" applyFont="1" applyBorder="1" applyAlignment="1">
      <alignment horizontal="right"/>
      <protection/>
    </xf>
    <xf numFmtId="4" fontId="10" fillId="0" borderId="21" xfId="26" applyNumberFormat="1" applyFont="1" applyBorder="1" applyAlignment="1">
      <alignment horizontal="right" vertical="top" wrapText="1"/>
      <protection/>
    </xf>
    <xf numFmtId="4" fontId="10" fillId="0" borderId="22" xfId="26" applyNumberFormat="1" applyFont="1" applyBorder="1" applyAlignment="1">
      <alignment horizontal="right" vertical="top" wrapText="1"/>
      <protection/>
    </xf>
    <xf numFmtId="0" fontId="4" fillId="0" borderId="0" xfId="26" applyFont="1" applyBorder="1" applyAlignment="1">
      <alignment horizontal="right"/>
      <protection/>
    </xf>
    <xf numFmtId="0" fontId="0" fillId="0" borderId="0" xfId="26" applyFont="1" applyBorder="1" applyAlignment="1">
      <alignment horizontal="right"/>
      <protection/>
    </xf>
    <xf numFmtId="0" fontId="10" fillId="0" borderId="2" xfId="26" applyFont="1" applyBorder="1" applyAlignment="1">
      <alignment horizontal="center"/>
      <protection/>
    </xf>
    <xf numFmtId="0" fontId="10" fillId="0" borderId="0" xfId="26" applyFont="1" applyBorder="1" applyAlignment="1">
      <alignment horizontal="center"/>
      <protection/>
    </xf>
    <xf numFmtId="4" fontId="0" fillId="0" borderId="6" xfId="20" applyNumberFormat="1" applyFont="1" applyBorder="1">
      <alignment/>
      <protection/>
    </xf>
    <xf numFmtId="3" fontId="13" fillId="0" borderId="30" xfId="0" applyNumberFormat="1" applyFont="1" applyBorder="1" applyAlignment="1">
      <alignment horizontal="right" vertical="top" wrapText="1"/>
    </xf>
    <xf numFmtId="3" fontId="13" fillId="0" borderId="13" xfId="0" applyNumberFormat="1" applyFont="1" applyBorder="1" applyAlignment="1">
      <alignment horizontal="right" vertical="top" wrapText="1"/>
    </xf>
    <xf numFmtId="3" fontId="13" fillId="0" borderId="19" xfId="0" applyNumberFormat="1" applyFont="1" applyBorder="1" applyAlignment="1">
      <alignment horizontal="right" vertical="top" wrapText="1"/>
    </xf>
    <xf numFmtId="3" fontId="13" fillId="0" borderId="12" xfId="0" applyNumberFormat="1" applyFont="1" applyBorder="1" applyAlignment="1">
      <alignment horizontal="right" vertical="top" wrapText="1"/>
    </xf>
    <xf numFmtId="3" fontId="13" fillId="0" borderId="14" xfId="0" applyNumberFormat="1" applyFont="1" applyBorder="1" applyAlignment="1">
      <alignment horizontal="right" vertical="top" wrapText="1"/>
    </xf>
    <xf numFmtId="3" fontId="13" fillId="0" borderId="10" xfId="0" applyNumberFormat="1" applyFont="1" applyBorder="1" applyAlignment="1">
      <alignment horizontal="right" vertical="top" wrapText="1"/>
    </xf>
    <xf numFmtId="3" fontId="13" fillId="0" borderId="36" xfId="0" applyNumberFormat="1" applyFont="1" applyBorder="1" applyAlignment="1">
      <alignment horizontal="right" vertical="top" wrapText="1"/>
    </xf>
    <xf numFmtId="3" fontId="13" fillId="0" borderId="18" xfId="0" applyNumberFormat="1" applyFont="1" applyBorder="1" applyAlignment="1">
      <alignment horizontal="right" vertical="top" wrapText="1"/>
    </xf>
    <xf numFmtId="3" fontId="13" fillId="0" borderId="15" xfId="0" applyNumberFormat="1" applyFont="1" applyBorder="1" applyAlignment="1">
      <alignment horizontal="right" vertical="top" wrapText="1"/>
    </xf>
    <xf numFmtId="0" fontId="13" fillId="0" borderId="54" xfId="0" applyFont="1" applyBorder="1" applyAlignment="1">
      <alignment horizontal="right" vertical="top" wrapText="1"/>
    </xf>
    <xf numFmtId="3" fontId="13" fillId="0" borderId="54" xfId="0" applyNumberFormat="1" applyFont="1" applyBorder="1" applyAlignment="1">
      <alignment horizontal="right" vertical="top" wrapText="1"/>
    </xf>
    <xf numFmtId="0" fontId="13" fillId="0" borderId="38" xfId="0" applyFont="1" applyBorder="1" applyAlignment="1">
      <alignment horizontal="right" vertical="top" wrapText="1"/>
    </xf>
    <xf numFmtId="0" fontId="13" fillId="0" borderId="9" xfId="0" applyFont="1" applyBorder="1" applyAlignment="1">
      <alignment horizontal="right" vertical="top" wrapText="1"/>
    </xf>
    <xf numFmtId="0" fontId="13" fillId="0" borderId="22" xfId="0" applyFont="1" applyBorder="1" applyAlignment="1">
      <alignment horizontal="right" vertical="top" wrapText="1"/>
    </xf>
    <xf numFmtId="0" fontId="13" fillId="0" borderId="7" xfId="0" applyFont="1" applyBorder="1" applyAlignment="1">
      <alignment horizontal="right" vertical="top" wrapText="1"/>
    </xf>
    <xf numFmtId="0" fontId="13" fillId="0" borderId="46" xfId="0" applyFont="1" applyBorder="1" applyAlignment="1">
      <alignment horizontal="right" vertical="top" wrapText="1"/>
    </xf>
    <xf numFmtId="3" fontId="13" fillId="0" borderId="46" xfId="0" applyNumberFormat="1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 vertical="top" wrapText="1"/>
    </xf>
    <xf numFmtId="0" fontId="13" fillId="0" borderId="21" xfId="0" applyFont="1" applyBorder="1" applyAlignment="1">
      <alignment horizontal="right" vertical="top" wrapText="1"/>
    </xf>
    <xf numFmtId="0" fontId="13" fillId="0" borderId="13" xfId="0" applyFont="1" applyBorder="1" applyAlignment="1">
      <alignment horizontal="right" vertical="top" wrapText="1"/>
    </xf>
    <xf numFmtId="0" fontId="13" fillId="0" borderId="19" xfId="0" applyFont="1" applyBorder="1" applyAlignment="1">
      <alignment horizontal="right" vertical="top" wrapText="1"/>
    </xf>
    <xf numFmtId="0" fontId="13" fillId="0" borderId="57" xfId="0" applyFont="1" applyBorder="1" applyAlignment="1">
      <alignment horizontal="right" vertical="top" wrapText="1"/>
    </xf>
    <xf numFmtId="3" fontId="13" fillId="0" borderId="57" xfId="0" applyNumberFormat="1" applyFont="1" applyBorder="1" applyAlignment="1">
      <alignment horizontal="right" vertical="top" wrapText="1"/>
    </xf>
    <xf numFmtId="0" fontId="13" fillId="0" borderId="35" xfId="0" applyFont="1" applyBorder="1" applyAlignment="1">
      <alignment horizontal="right" vertical="top" wrapText="1"/>
    </xf>
    <xf numFmtId="0" fontId="13" fillId="0" borderId="36" xfId="0" applyFont="1" applyBorder="1" applyAlignment="1">
      <alignment horizontal="right" vertical="top" wrapText="1"/>
    </xf>
    <xf numFmtId="0" fontId="13" fillId="0" borderId="37" xfId="0" applyFont="1" applyBorder="1" applyAlignment="1">
      <alignment horizontal="right" vertical="top" wrapText="1"/>
    </xf>
    <xf numFmtId="0" fontId="13" fillId="0" borderId="41" xfId="0" applyFont="1" applyBorder="1" applyAlignment="1">
      <alignment horizontal="right" vertical="top" wrapText="1"/>
    </xf>
    <xf numFmtId="4" fontId="13" fillId="0" borderId="9" xfId="0" applyNumberFormat="1" applyFont="1" applyFill="1" applyBorder="1" applyAlignment="1">
      <alignment horizontal="right" vertical="top" wrapText="1"/>
    </xf>
    <xf numFmtId="4" fontId="13" fillId="3" borderId="12" xfId="0" applyNumberFormat="1" applyFont="1" applyFill="1" applyBorder="1" applyAlignment="1">
      <alignment horizontal="right" vertical="top" wrapText="1"/>
    </xf>
    <xf numFmtId="4" fontId="13" fillId="0" borderId="17" xfId="0" applyNumberFormat="1" applyFont="1" applyBorder="1" applyAlignment="1">
      <alignment horizontal="right" vertical="top" wrapText="1"/>
    </xf>
    <xf numFmtId="4" fontId="13" fillId="0" borderId="21" xfId="0" applyNumberFormat="1" applyFont="1" applyBorder="1" applyAlignment="1">
      <alignment horizontal="right" vertical="top" wrapText="1"/>
    </xf>
    <xf numFmtId="4" fontId="13" fillId="0" borderId="13" xfId="0" applyNumberFormat="1" applyFont="1" applyBorder="1" applyAlignment="1">
      <alignment horizontal="right" vertical="top" wrapText="1"/>
    </xf>
    <xf numFmtId="4" fontId="13" fillId="0" borderId="85" xfId="0" applyNumberFormat="1" applyFont="1" applyBorder="1" applyAlignment="1">
      <alignment horizontal="right" vertical="top" wrapText="1"/>
    </xf>
    <xf numFmtId="4" fontId="4" fillId="0" borderId="0" xfId="26" applyNumberFormat="1" applyFont="1" applyBorder="1">
      <alignment/>
      <protection/>
    </xf>
    <xf numFmtId="0" fontId="17" fillId="0" borderId="13" xfId="0" applyFont="1" applyBorder="1" applyAlignment="1">
      <alignment horizontal="justify" vertical="top" wrapText="1"/>
    </xf>
    <xf numFmtId="0" fontId="17" fillId="0" borderId="20" xfId="0" applyFont="1" applyBorder="1" applyAlignment="1">
      <alignment horizontal="justify" vertical="top" wrapText="1"/>
    </xf>
    <xf numFmtId="0" fontId="17" fillId="0" borderId="24" xfId="0" applyFont="1" applyBorder="1" applyAlignment="1">
      <alignment horizontal="justify" vertical="top" wrapText="1"/>
    </xf>
    <xf numFmtId="0" fontId="17" fillId="0" borderId="14" xfId="0" applyFont="1" applyBorder="1" applyAlignment="1">
      <alignment horizontal="justify" vertical="top" wrapText="1"/>
    </xf>
    <xf numFmtId="0" fontId="17" fillId="0" borderId="18" xfId="0" applyFont="1" applyBorder="1" applyAlignment="1">
      <alignment vertical="top" wrapText="1"/>
    </xf>
    <xf numFmtId="0" fontId="17" fillId="0" borderId="23" xfId="0" applyFont="1" applyBorder="1" applyAlignment="1">
      <alignment horizontal="left" vertical="top" wrapText="1"/>
    </xf>
    <xf numFmtId="4" fontId="13" fillId="6" borderId="20" xfId="0" applyNumberFormat="1" applyFont="1" applyFill="1" applyBorder="1" applyAlignment="1">
      <alignment horizontal="right" vertical="top" wrapText="1"/>
    </xf>
    <xf numFmtId="4" fontId="13" fillId="4" borderId="24" xfId="0" applyNumberFormat="1" applyFont="1" applyFill="1" applyBorder="1" applyAlignment="1">
      <alignment horizontal="right" vertical="top" wrapText="1"/>
    </xf>
    <xf numFmtId="4" fontId="13" fillId="2" borderId="24" xfId="0" applyNumberFormat="1" applyFont="1" applyFill="1" applyBorder="1" applyAlignment="1">
      <alignment horizontal="right" vertical="top" wrapText="1"/>
    </xf>
    <xf numFmtId="3" fontId="13" fillId="0" borderId="18" xfId="23" applyNumberFormat="1" applyFont="1" applyBorder="1" applyAlignment="1">
      <alignment horizontal="center"/>
      <protection/>
    </xf>
    <xf numFmtId="0" fontId="13" fillId="0" borderId="0" xfId="23" applyFont="1" applyAlignment="1">
      <alignment horizontal="center"/>
      <protection/>
    </xf>
    <xf numFmtId="4" fontId="17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horizontal="center"/>
    </xf>
    <xf numFmtId="0" fontId="35" fillId="0" borderId="21" xfId="0" applyFont="1" applyBorder="1" applyAlignment="1">
      <alignment/>
    </xf>
    <xf numFmtId="0" fontId="36" fillId="0" borderId="0" xfId="0" applyFont="1" applyAlignment="1">
      <alignment/>
    </xf>
    <xf numFmtId="0" fontId="35" fillId="0" borderId="24" xfId="0" applyFont="1" applyBorder="1" applyAlignment="1">
      <alignment/>
    </xf>
    <xf numFmtId="0" fontId="37" fillId="0" borderId="12" xfId="0" applyFont="1" applyBorder="1" applyAlignment="1">
      <alignment vertical="top" wrapText="1"/>
    </xf>
    <xf numFmtId="4" fontId="35" fillId="0" borderId="22" xfId="0" applyNumberFormat="1" applyFont="1" applyBorder="1" applyAlignment="1">
      <alignment/>
    </xf>
    <xf numFmtId="4" fontId="35" fillId="0" borderId="14" xfId="0" applyNumberFormat="1" applyFont="1" applyBorder="1" applyAlignment="1">
      <alignment/>
    </xf>
    <xf numFmtId="0" fontId="37" fillId="0" borderId="0" xfId="0" applyFont="1" applyAlignment="1">
      <alignment horizontal="right" vertical="top" wrapText="1"/>
    </xf>
    <xf numFmtId="0" fontId="37" fillId="0" borderId="0" xfId="0" applyFont="1" applyBorder="1" applyAlignment="1">
      <alignment horizontal="right" vertical="top" wrapText="1"/>
    </xf>
    <xf numFmtId="0" fontId="37" fillId="0" borderId="0" xfId="0" applyFont="1" applyBorder="1" applyAlignment="1">
      <alignment vertical="top" wrapText="1"/>
    </xf>
    <xf numFmtId="4" fontId="37" fillId="0" borderId="14" xfId="0" applyNumberFormat="1" applyFont="1" applyBorder="1" applyAlignment="1">
      <alignment horizontal="right" vertical="top" wrapText="1"/>
    </xf>
    <xf numFmtId="0" fontId="35" fillId="0" borderId="23" xfId="0" applyFont="1" applyBorder="1" applyAlignment="1">
      <alignment/>
    </xf>
    <xf numFmtId="0" fontId="37" fillId="0" borderId="17" xfId="0" applyFont="1" applyBorder="1" applyAlignment="1">
      <alignment vertical="top" wrapText="1"/>
    </xf>
    <xf numFmtId="4" fontId="37" fillId="0" borderId="18" xfId="0" applyNumberFormat="1" applyFont="1" applyBorder="1" applyAlignment="1">
      <alignment horizontal="right" vertical="top" wrapText="1"/>
    </xf>
    <xf numFmtId="4" fontId="38" fillId="0" borderId="0" xfId="0" applyNumberFormat="1" applyFont="1" applyBorder="1" applyAlignment="1">
      <alignment horizontal="center" vertical="top" wrapText="1"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4" fontId="19" fillId="0" borderId="13" xfId="0" applyNumberFormat="1" applyFont="1" applyBorder="1" applyAlignment="1">
      <alignment/>
    </xf>
    <xf numFmtId="0" fontId="39" fillId="0" borderId="0" xfId="0" applyFont="1" applyAlignment="1">
      <alignment/>
    </xf>
    <xf numFmtId="0" fontId="19" fillId="0" borderId="24" xfId="0" applyFont="1" applyBorder="1" applyAlignment="1">
      <alignment/>
    </xf>
    <xf numFmtId="0" fontId="38" fillId="0" borderId="12" xfId="0" applyFont="1" applyBorder="1" applyAlignment="1">
      <alignment vertical="top" wrapText="1"/>
    </xf>
    <xf numFmtId="4" fontId="38" fillId="0" borderId="14" xfId="0" applyNumberFormat="1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8" fillId="0" borderId="0" xfId="0" applyFont="1" applyBorder="1" applyAlignment="1">
      <alignment horizontal="right" vertical="top" wrapText="1"/>
    </xf>
    <xf numFmtId="0" fontId="38" fillId="0" borderId="0" xfId="0" applyFont="1" applyBorder="1" applyAlignment="1">
      <alignment vertical="top" wrapText="1"/>
    </xf>
    <xf numFmtId="0" fontId="19" fillId="0" borderId="0" xfId="0" applyFont="1" applyAlignment="1">
      <alignment horizontal="justify"/>
    </xf>
    <xf numFmtId="4" fontId="35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19" fillId="0" borderId="1" xfId="0" applyFont="1" applyBorder="1" applyAlignment="1">
      <alignment horizontal="justify" vertical="top" wrapText="1"/>
    </xf>
    <xf numFmtId="4" fontId="19" fillId="0" borderId="3" xfId="0" applyNumberFormat="1" applyFont="1" applyBorder="1" applyAlignment="1">
      <alignment horizontal="center" vertical="top" wrapText="1"/>
    </xf>
    <xf numFmtId="4" fontId="19" fillId="0" borderId="3" xfId="0" applyNumberFormat="1" applyFont="1" applyBorder="1" applyAlignment="1">
      <alignment horizontal="right" vertical="top" wrapText="1"/>
    </xf>
    <xf numFmtId="0" fontId="35" fillId="0" borderId="7" xfId="0" applyFont="1" applyBorder="1" applyAlignment="1">
      <alignment horizontal="justify" vertical="top" wrapText="1"/>
    </xf>
    <xf numFmtId="4" fontId="35" fillId="0" borderId="55" xfId="0" applyNumberFormat="1" applyFont="1" applyBorder="1" applyAlignment="1">
      <alignment horizontal="right" vertical="top" wrapText="1"/>
    </xf>
    <xf numFmtId="0" fontId="35" fillId="0" borderId="10" xfId="0" applyFont="1" applyBorder="1" applyAlignment="1">
      <alignment horizontal="justify" vertical="top" wrapText="1"/>
    </xf>
    <xf numFmtId="4" fontId="35" fillId="0" borderId="56" xfId="0" applyNumberFormat="1" applyFont="1" applyBorder="1" applyAlignment="1">
      <alignment horizontal="right" vertical="top" wrapText="1"/>
    </xf>
    <xf numFmtId="4" fontId="19" fillId="0" borderId="56" xfId="0" applyNumberFormat="1" applyFont="1" applyBorder="1" applyAlignment="1">
      <alignment horizontal="right" vertical="top" wrapText="1"/>
    </xf>
    <xf numFmtId="0" fontId="35" fillId="0" borderId="39" xfId="0" applyFont="1" applyBorder="1" applyAlignment="1">
      <alignment horizontal="justify" vertical="top" wrapText="1"/>
    </xf>
    <xf numFmtId="4" fontId="35" fillId="0" borderId="50" xfId="0" applyNumberFormat="1" applyFont="1" applyBorder="1" applyAlignment="1">
      <alignment horizontal="right" vertical="top" wrapText="1"/>
    </xf>
    <xf numFmtId="0" fontId="40" fillId="0" borderId="15" xfId="0" applyFont="1" applyBorder="1" applyAlignment="1">
      <alignment horizontal="justify" vertical="top" wrapText="1"/>
    </xf>
    <xf numFmtId="0" fontId="19" fillId="0" borderId="0" xfId="0" applyFont="1" applyAlignment="1">
      <alignment horizontal="left"/>
    </xf>
    <xf numFmtId="0" fontId="19" fillId="0" borderId="7" xfId="0" applyFont="1" applyBorder="1" applyAlignment="1">
      <alignment horizontal="justify" vertical="top" wrapText="1"/>
    </xf>
    <xf numFmtId="4" fontId="19" fillId="0" borderId="55" xfId="0" applyNumberFormat="1" applyFont="1" applyBorder="1" applyAlignment="1">
      <alignment horizontal="right" vertical="top" wrapText="1"/>
    </xf>
    <xf numFmtId="0" fontId="40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justify" vertical="top" wrapText="1"/>
    </xf>
    <xf numFmtId="4" fontId="19" fillId="0" borderId="50" xfId="0" applyNumberFormat="1" applyFont="1" applyBorder="1" applyAlignment="1">
      <alignment horizontal="right" vertical="top" wrapText="1"/>
    </xf>
    <xf numFmtId="0" fontId="19" fillId="0" borderId="15" xfId="0" applyFont="1" applyBorder="1" applyAlignment="1">
      <alignment horizontal="justify" vertical="top" wrapText="1"/>
    </xf>
    <xf numFmtId="4" fontId="19" fillId="3" borderId="45" xfId="0" applyNumberFormat="1" applyFont="1" applyFill="1" applyBorder="1" applyAlignment="1">
      <alignment horizontal="right" vertical="top" wrapText="1"/>
    </xf>
    <xf numFmtId="4" fontId="36" fillId="0" borderId="0" xfId="0" applyNumberFormat="1" applyFont="1" applyAlignment="1">
      <alignment/>
    </xf>
    <xf numFmtId="0" fontId="36" fillId="0" borderId="20" xfId="0" applyFont="1" applyBorder="1" applyAlignment="1">
      <alignment/>
    </xf>
    <xf numFmtId="0" fontId="36" fillId="0" borderId="24" xfId="0" applyFont="1" applyBorder="1" applyAlignment="1">
      <alignment/>
    </xf>
    <xf numFmtId="4" fontId="36" fillId="0" borderId="22" xfId="0" applyNumberFormat="1" applyFont="1" applyBorder="1" applyAlignment="1">
      <alignment/>
    </xf>
    <xf numFmtId="4" fontId="36" fillId="0" borderId="14" xfId="0" applyNumberFormat="1" applyFont="1" applyBorder="1" applyAlignment="1">
      <alignment/>
    </xf>
    <xf numFmtId="0" fontId="36" fillId="0" borderId="23" xfId="0" applyFont="1" applyBorder="1" applyAlignment="1">
      <alignment/>
    </xf>
    <xf numFmtId="0" fontId="39" fillId="0" borderId="20" xfId="0" applyFont="1" applyBorder="1" applyAlignment="1">
      <alignment/>
    </xf>
    <xf numFmtId="4" fontId="39" fillId="0" borderId="13" xfId="0" applyNumberFormat="1" applyFont="1" applyBorder="1" applyAlignment="1">
      <alignment/>
    </xf>
    <xf numFmtId="0" fontId="38" fillId="0" borderId="0" xfId="0" applyFont="1" applyBorder="1" applyAlignment="1">
      <alignment horizontal="center" vertical="top" wrapText="1"/>
    </xf>
    <xf numFmtId="0" fontId="36" fillId="0" borderId="13" xfId="0" applyFont="1" applyBorder="1" applyAlignment="1">
      <alignment/>
    </xf>
    <xf numFmtId="0" fontId="36" fillId="0" borderId="22" xfId="0" applyFont="1" applyBorder="1" applyAlignment="1">
      <alignment/>
    </xf>
    <xf numFmtId="0" fontId="41" fillId="0" borderId="12" xfId="0" applyFont="1" applyBorder="1" applyAlignment="1">
      <alignment vertical="top" wrapText="1"/>
    </xf>
    <xf numFmtId="0" fontId="36" fillId="0" borderId="14" xfId="0" applyFont="1" applyBorder="1" applyAlignment="1">
      <alignment/>
    </xf>
    <xf numFmtId="0" fontId="37" fillId="0" borderId="14" xfId="0" applyFont="1" applyBorder="1" applyAlignment="1">
      <alignment horizontal="right" vertical="top" wrapText="1"/>
    </xf>
    <xf numFmtId="0" fontId="37" fillId="0" borderId="18" xfId="0" applyFont="1" applyBorder="1" applyAlignment="1">
      <alignment horizontal="right" vertical="top" wrapText="1"/>
    </xf>
    <xf numFmtId="0" fontId="39" fillId="0" borderId="0" xfId="0" applyFont="1" applyAlignment="1">
      <alignment/>
    </xf>
    <xf numFmtId="0" fontId="37" fillId="0" borderId="0" xfId="0" applyFont="1" applyBorder="1" applyAlignment="1">
      <alignment horizontal="center" vertical="top" wrapText="1"/>
    </xf>
    <xf numFmtId="0" fontId="36" fillId="0" borderId="0" xfId="0" applyFont="1" applyAlignment="1">
      <alignment horizontal="center"/>
    </xf>
    <xf numFmtId="49" fontId="35" fillId="0" borderId="17" xfId="0" applyNumberFormat="1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4" fontId="35" fillId="0" borderId="12" xfId="0" applyNumberFormat="1" applyFont="1" applyBorder="1" applyAlignment="1">
      <alignment vertical="top" wrapText="1"/>
    </xf>
    <xf numFmtId="4" fontId="35" fillId="0" borderId="14" xfId="0" applyNumberFormat="1" applyFont="1" applyBorder="1" applyAlignment="1">
      <alignment vertical="top" wrapText="1"/>
    </xf>
    <xf numFmtId="4" fontId="37" fillId="0" borderId="0" xfId="0" applyNumberFormat="1" applyFont="1" applyBorder="1" applyAlignment="1">
      <alignment horizontal="right" vertical="top" wrapText="1"/>
    </xf>
    <xf numFmtId="0" fontId="35" fillId="0" borderId="15" xfId="0" applyFont="1" applyBorder="1" applyAlignment="1">
      <alignment horizontal="justify" vertical="top" wrapText="1"/>
    </xf>
    <xf numFmtId="0" fontId="35" fillId="0" borderId="0" xfId="0" applyFont="1" applyAlignment="1">
      <alignment horizontal="justify"/>
    </xf>
    <xf numFmtId="4" fontId="35" fillId="0" borderId="24" xfId="0" applyNumberFormat="1" applyFont="1" applyBorder="1" applyAlignment="1">
      <alignment vertical="top" wrapText="1"/>
    </xf>
    <xf numFmtId="0" fontId="19" fillId="0" borderId="19" xfId="0" applyFont="1" applyBorder="1" applyAlignment="1">
      <alignment horizontal="left" vertical="top" wrapText="1"/>
    </xf>
    <xf numFmtId="4" fontId="19" fillId="0" borderId="20" xfId="0" applyNumberFormat="1" applyFont="1" applyBorder="1" applyAlignment="1">
      <alignment vertical="top" wrapText="1"/>
    </xf>
    <xf numFmtId="4" fontId="19" fillId="0" borderId="21" xfId="0" applyNumberFormat="1" applyFont="1" applyBorder="1" applyAlignment="1">
      <alignment vertical="top" wrapText="1"/>
    </xf>
    <xf numFmtId="4" fontId="19" fillId="0" borderId="13" xfId="0" applyNumberFormat="1" applyFont="1" applyBorder="1" applyAlignment="1">
      <alignment vertical="top" wrapText="1"/>
    </xf>
    <xf numFmtId="4" fontId="19" fillId="0" borderId="24" xfId="0" applyNumberFormat="1" applyFont="1" applyBorder="1" applyAlignment="1">
      <alignment vertical="top" wrapText="1"/>
    </xf>
    <xf numFmtId="4" fontId="19" fillId="0" borderId="12" xfId="0" applyNumberFormat="1" applyFont="1" applyBorder="1" applyAlignment="1">
      <alignment vertical="top" wrapText="1"/>
    </xf>
    <xf numFmtId="4" fontId="19" fillId="0" borderId="14" xfId="0" applyNumberFormat="1" applyFont="1" applyBorder="1" applyAlignment="1">
      <alignment vertical="top" wrapText="1"/>
    </xf>
    <xf numFmtId="4" fontId="38" fillId="0" borderId="0" xfId="0" applyNumberFormat="1" applyFont="1" applyBorder="1" applyAlignment="1">
      <alignment horizontal="right" vertical="top" wrapText="1"/>
    </xf>
    <xf numFmtId="4" fontId="19" fillId="0" borderId="23" xfId="0" applyNumberFormat="1" applyFont="1" applyBorder="1" applyAlignment="1">
      <alignment vertical="top" wrapText="1"/>
    </xf>
    <xf numFmtId="4" fontId="19" fillId="0" borderId="17" xfId="0" applyNumberFormat="1" applyFont="1" applyBorder="1" applyAlignment="1">
      <alignment vertical="top" wrapText="1"/>
    </xf>
    <xf numFmtId="4" fontId="19" fillId="0" borderId="18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center" vertical="top" wrapText="1"/>
    </xf>
    <xf numFmtId="0" fontId="35" fillId="0" borderId="51" xfId="0" applyFont="1" applyBorder="1" applyAlignment="1">
      <alignment horizontal="center" vertical="top" wrapText="1"/>
    </xf>
    <xf numFmtId="0" fontId="35" fillId="0" borderId="5" xfId="0" applyFont="1" applyBorder="1" applyAlignment="1">
      <alignment horizontal="center" vertical="top" wrapText="1"/>
    </xf>
    <xf numFmtId="0" fontId="35" fillId="0" borderId="6" xfId="0" applyFont="1" applyBorder="1" applyAlignment="1">
      <alignment horizontal="center" vertical="top" wrapText="1"/>
    </xf>
    <xf numFmtId="4" fontId="35" fillId="0" borderId="11" xfId="0" applyNumberFormat="1" applyFont="1" applyBorder="1" applyAlignment="1">
      <alignment vertical="top" wrapText="1"/>
    </xf>
    <xf numFmtId="0" fontId="42" fillId="0" borderId="10" xfId="0" applyFont="1" applyBorder="1" applyAlignment="1">
      <alignment horizontal="justify" vertical="top" wrapText="1"/>
    </xf>
    <xf numFmtId="0" fontId="37" fillId="0" borderId="10" xfId="0" applyFont="1" applyBorder="1" applyAlignment="1">
      <alignment horizontal="justify" vertical="top" wrapText="1"/>
    </xf>
    <xf numFmtId="4" fontId="19" fillId="0" borderId="8" xfId="0" applyNumberFormat="1" applyFont="1" applyBorder="1" applyAlignment="1">
      <alignment vertical="top" wrapText="1"/>
    </xf>
    <xf numFmtId="4" fontId="19" fillId="0" borderId="14" xfId="0" applyNumberFormat="1" applyFont="1" applyBorder="1" applyAlignment="1">
      <alignment/>
    </xf>
    <xf numFmtId="4" fontId="35" fillId="0" borderId="18" xfId="0" applyNumberFormat="1" applyFont="1" applyBorder="1" applyAlignment="1">
      <alignment/>
    </xf>
    <xf numFmtId="0" fontId="35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justify"/>
    </xf>
    <xf numFmtId="0" fontId="36" fillId="0" borderId="0" xfId="0" applyFont="1" applyBorder="1" applyAlignment="1">
      <alignment/>
    </xf>
    <xf numFmtId="0" fontId="35" fillId="0" borderId="1" xfId="0" applyFont="1" applyBorder="1" applyAlignment="1">
      <alignment horizontal="justify" vertical="top" wrapText="1"/>
    </xf>
    <xf numFmtId="0" fontId="35" fillId="0" borderId="3" xfId="0" applyFont="1" applyBorder="1" applyAlignment="1">
      <alignment horizontal="center" vertical="top" wrapText="1"/>
    </xf>
    <xf numFmtId="4" fontId="35" fillId="0" borderId="55" xfId="0" applyNumberFormat="1" applyFont="1" applyBorder="1" applyAlignment="1">
      <alignment vertical="top" wrapText="1"/>
    </xf>
    <xf numFmtId="4" fontId="35" fillId="0" borderId="85" xfId="0" applyNumberFormat="1" applyFont="1" applyBorder="1" applyAlignment="1">
      <alignment vertical="top" wrapText="1"/>
    </xf>
    <xf numFmtId="4" fontId="35" fillId="0" borderId="42" xfId="0" applyNumberFormat="1" applyFont="1" applyBorder="1" applyAlignment="1">
      <alignment vertical="top" wrapText="1"/>
    </xf>
    <xf numFmtId="4" fontId="19" fillId="0" borderId="55" xfId="0" applyNumberFormat="1" applyFont="1" applyBorder="1" applyAlignment="1">
      <alignment vertical="top" wrapText="1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5" fillId="0" borderId="1" xfId="0" applyFont="1" applyBorder="1" applyAlignment="1">
      <alignment horizontal="justify" vertical="center" wrapText="1"/>
    </xf>
    <xf numFmtId="0" fontId="35" fillId="0" borderId="51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4" fontId="35" fillId="0" borderId="55" xfId="0" applyNumberFormat="1" applyFont="1" applyBorder="1" applyAlignment="1">
      <alignment vertical="center" wrapText="1"/>
    </xf>
    <xf numFmtId="0" fontId="35" fillId="0" borderId="10" xfId="0" applyFont="1" applyBorder="1" applyAlignment="1">
      <alignment horizontal="justify" vertical="center" wrapText="1"/>
    </xf>
    <xf numFmtId="4" fontId="35" fillId="0" borderId="11" xfId="0" applyNumberFormat="1" applyFont="1" applyFill="1" applyBorder="1" applyAlignment="1">
      <alignment vertical="center" wrapText="1"/>
    </xf>
    <xf numFmtId="4" fontId="35" fillId="0" borderId="12" xfId="0" applyNumberFormat="1" applyFont="1" applyFill="1" applyBorder="1" applyAlignment="1">
      <alignment vertical="center" wrapText="1"/>
    </xf>
    <xf numFmtId="4" fontId="35" fillId="0" borderId="11" xfId="0" applyNumberFormat="1" applyFont="1" applyBorder="1" applyAlignment="1">
      <alignment vertical="center" wrapText="1"/>
    </xf>
    <xf numFmtId="4" fontId="35" fillId="0" borderId="12" xfId="0" applyNumberFormat="1" applyFont="1" applyBorder="1" applyAlignment="1">
      <alignment vertical="center" wrapText="1"/>
    </xf>
    <xf numFmtId="0" fontId="35" fillId="0" borderId="15" xfId="0" applyFont="1" applyBorder="1" applyAlignment="1">
      <alignment horizontal="justify" vertical="center" wrapText="1"/>
    </xf>
    <xf numFmtId="4" fontId="35" fillId="0" borderId="16" xfId="0" applyNumberFormat="1" applyFont="1" applyFill="1" applyBorder="1" applyAlignment="1">
      <alignment vertical="center" wrapText="1"/>
    </xf>
    <xf numFmtId="4" fontId="35" fillId="0" borderId="17" xfId="0" applyNumberFormat="1" applyFont="1" applyFill="1" applyBorder="1" applyAlignment="1">
      <alignment vertical="center" wrapText="1"/>
    </xf>
    <xf numFmtId="4" fontId="35" fillId="0" borderId="18" xfId="0" applyNumberFormat="1" applyFont="1" applyBorder="1" applyAlignment="1">
      <alignment vertical="center" wrapText="1"/>
    </xf>
    <xf numFmtId="0" fontId="19" fillId="0" borderId="7" xfId="0" applyFont="1" applyBorder="1" applyAlignment="1">
      <alignment horizontal="justify" vertical="center" wrapText="1"/>
    </xf>
    <xf numFmtId="4" fontId="19" fillId="0" borderId="8" xfId="0" applyNumberFormat="1" applyFont="1" applyBorder="1" applyAlignment="1">
      <alignment vertical="center" wrapText="1"/>
    </xf>
    <xf numFmtId="4" fontId="19" fillId="0" borderId="9" xfId="0" applyNumberFormat="1" applyFont="1" applyBorder="1" applyAlignment="1">
      <alignment vertical="center" wrapText="1"/>
    </xf>
    <xf numFmtId="4" fontId="19" fillId="0" borderId="55" xfId="0" applyNumberFormat="1" applyFont="1" applyBorder="1" applyAlignment="1">
      <alignment vertical="center" wrapText="1"/>
    </xf>
    <xf numFmtId="0" fontId="39" fillId="0" borderId="0" xfId="0" applyFont="1" applyAlignment="1">
      <alignment vertical="center"/>
    </xf>
    <xf numFmtId="0" fontId="19" fillId="0" borderId="10" xfId="0" applyFont="1" applyBorder="1" applyAlignment="1">
      <alignment horizontal="justify" vertical="center" wrapText="1"/>
    </xf>
    <xf numFmtId="4" fontId="19" fillId="0" borderId="11" xfId="0" applyNumberFormat="1" applyFont="1" applyFill="1" applyBorder="1" applyAlignment="1">
      <alignment vertical="center" wrapText="1"/>
    </xf>
    <xf numFmtId="4" fontId="19" fillId="0" borderId="12" xfId="0" applyNumberFormat="1" applyFont="1" applyFill="1" applyBorder="1" applyAlignment="1">
      <alignment vertical="center" wrapText="1"/>
    </xf>
    <xf numFmtId="4" fontId="19" fillId="0" borderId="11" xfId="0" applyNumberFormat="1" applyFont="1" applyBorder="1" applyAlignment="1">
      <alignment vertical="center" wrapText="1"/>
    </xf>
    <xf numFmtId="4" fontId="19" fillId="0" borderId="12" xfId="0" applyNumberFormat="1" applyFont="1" applyBorder="1" applyAlignment="1">
      <alignment vertical="center" wrapText="1"/>
    </xf>
    <xf numFmtId="0" fontId="35" fillId="0" borderId="10" xfId="0" applyFont="1" applyBorder="1" applyAlignment="1">
      <alignment horizontal="left" vertical="center" wrapText="1"/>
    </xf>
    <xf numFmtId="0" fontId="30" fillId="0" borderId="41" xfId="25" applyFont="1" applyBorder="1" applyAlignment="1">
      <alignment horizontal="center" wrapText="1"/>
      <protection/>
    </xf>
    <xf numFmtId="0" fontId="7" fillId="0" borderId="63" xfId="25" applyFont="1" applyBorder="1" applyAlignment="1">
      <alignment wrapText="1"/>
      <protection/>
    </xf>
    <xf numFmtId="0" fontId="43" fillId="0" borderId="0" xfId="0" applyFont="1" applyAlignment="1">
      <alignment/>
    </xf>
    <xf numFmtId="0" fontId="35" fillId="0" borderId="32" xfId="0" applyFont="1" applyBorder="1" applyAlignment="1">
      <alignment/>
    </xf>
    <xf numFmtId="0" fontId="35" fillId="0" borderId="33" xfId="0" applyFont="1" applyBorder="1" applyAlignment="1">
      <alignment/>
    </xf>
    <xf numFmtId="0" fontId="35" fillId="0" borderId="33" xfId="0" applyFont="1" applyBorder="1" applyAlignment="1">
      <alignment horizontal="center"/>
    </xf>
    <xf numFmtId="0" fontId="35" fillId="0" borderId="33" xfId="0" applyFont="1" applyBorder="1" applyAlignment="1">
      <alignment horizontal="left"/>
    </xf>
    <xf numFmtId="0" fontId="35" fillId="0" borderId="34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35" xfId="0" applyFont="1" applyBorder="1" applyAlignment="1">
      <alignment/>
    </xf>
    <xf numFmtId="0" fontId="35" fillId="0" borderId="36" xfId="0" applyFont="1" applyBorder="1" applyAlignment="1">
      <alignment/>
    </xf>
    <xf numFmtId="14" fontId="35" fillId="0" borderId="36" xfId="0" applyNumberFormat="1" applyFont="1" applyBorder="1" applyAlignment="1">
      <alignment horizontal="center"/>
    </xf>
    <xf numFmtId="0" fontId="35" fillId="0" borderId="37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/>
    </xf>
    <xf numFmtId="0" fontId="35" fillId="0" borderId="12" xfId="0" applyFont="1" applyBorder="1" applyAlignment="1">
      <alignment/>
    </xf>
    <xf numFmtId="4" fontId="35" fillId="0" borderId="12" xfId="0" applyNumberFormat="1" applyFont="1" applyBorder="1" applyAlignment="1">
      <alignment/>
    </xf>
    <xf numFmtId="49" fontId="35" fillId="0" borderId="12" xfId="0" applyNumberFormat="1" applyFont="1" applyBorder="1" applyAlignment="1">
      <alignment horizontal="left"/>
    </xf>
    <xf numFmtId="4" fontId="36" fillId="0" borderId="0" xfId="0" applyNumberFormat="1" applyFont="1" applyAlignment="1">
      <alignment/>
    </xf>
    <xf numFmtId="0" fontId="19" fillId="0" borderId="23" xfId="0" applyFont="1" applyBorder="1" applyAlignment="1">
      <alignment horizontal="center"/>
    </xf>
    <xf numFmtId="49" fontId="19" fillId="0" borderId="17" xfId="0" applyNumberFormat="1" applyFont="1" applyBorder="1" applyAlignment="1">
      <alignment horizontal="left"/>
    </xf>
    <xf numFmtId="0" fontId="19" fillId="0" borderId="17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18" xfId="0" applyNumberFormat="1" applyFont="1" applyBorder="1" applyAlignment="1">
      <alignment/>
    </xf>
    <xf numFmtId="3" fontId="0" fillId="0" borderId="0" xfId="0" applyNumberFormat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Border="1" applyAlignment="1">
      <alignment horizontal="justify" vertical="top" wrapText="1"/>
    </xf>
    <xf numFmtId="3" fontId="0" fillId="0" borderId="0" xfId="0" applyNumberFormat="1" applyBorder="1" applyAlignment="1">
      <alignment/>
    </xf>
    <xf numFmtId="3" fontId="13" fillId="0" borderId="0" xfId="0" applyNumberFormat="1" applyFont="1" applyBorder="1" applyAlignment="1">
      <alignment vertical="top" wrapText="1"/>
    </xf>
    <xf numFmtId="3" fontId="36" fillId="0" borderId="0" xfId="0" applyNumberFormat="1" applyFont="1" applyAlignment="1">
      <alignment/>
    </xf>
    <xf numFmtId="3" fontId="35" fillId="0" borderId="56" xfId="0" applyNumberFormat="1" applyFont="1" applyBorder="1" applyAlignment="1">
      <alignment horizontal="right" vertical="top" wrapText="1"/>
    </xf>
    <xf numFmtId="3" fontId="35" fillId="0" borderId="45" xfId="0" applyNumberFormat="1" applyFont="1" applyBorder="1" applyAlignment="1">
      <alignment horizontal="right" vertical="top" wrapText="1"/>
    </xf>
    <xf numFmtId="0" fontId="19" fillId="0" borderId="19" xfId="0" applyFont="1" applyBorder="1" applyAlignment="1">
      <alignment horizontal="justify" vertical="top" wrapText="1"/>
    </xf>
    <xf numFmtId="3" fontId="19" fillId="0" borderId="77" xfId="0" applyNumberFormat="1" applyFont="1" applyBorder="1" applyAlignment="1">
      <alignment horizontal="right" vertical="top" wrapText="1"/>
    </xf>
    <xf numFmtId="0" fontId="13" fillId="3" borderId="0" xfId="0" applyFont="1" applyFill="1" applyBorder="1" applyAlignment="1">
      <alignment vertical="top" wrapText="1"/>
    </xf>
    <xf numFmtId="4" fontId="35" fillId="0" borderId="0" xfId="22" applyNumberFormat="1" applyFont="1">
      <alignment/>
      <protection/>
    </xf>
    <xf numFmtId="0" fontId="35" fillId="0" borderId="0" xfId="22" applyFont="1">
      <alignment/>
      <protection/>
    </xf>
    <xf numFmtId="4" fontId="19" fillId="0" borderId="0" xfId="22" applyNumberFormat="1" applyFont="1">
      <alignment/>
      <protection/>
    </xf>
    <xf numFmtId="0" fontId="19" fillId="0" borderId="0" xfId="22" applyFont="1">
      <alignment/>
      <protection/>
    </xf>
    <xf numFmtId="0" fontId="35" fillId="0" borderId="43" xfId="0" applyFont="1" applyBorder="1" applyAlignment="1">
      <alignment horizontal="center" vertical="top" wrapText="1"/>
    </xf>
    <xf numFmtId="0" fontId="35" fillId="0" borderId="44" xfId="0" applyFont="1" applyBorder="1" applyAlignment="1">
      <alignment horizontal="center" vertical="top" wrapText="1"/>
    </xf>
    <xf numFmtId="0" fontId="35" fillId="0" borderId="4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5" fillId="0" borderId="42" xfId="0" applyFont="1" applyBorder="1" applyAlignment="1">
      <alignment horizontal="center" vertical="top" wrapText="1"/>
    </xf>
    <xf numFmtId="49" fontId="35" fillId="0" borderId="0" xfId="0" applyNumberFormat="1" applyFont="1" applyAlignment="1">
      <alignment/>
    </xf>
    <xf numFmtId="0" fontId="35" fillId="0" borderId="1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top" wrapText="1"/>
    </xf>
    <xf numFmtId="4" fontId="35" fillId="0" borderId="4" xfId="0" applyNumberFormat="1" applyFont="1" applyBorder="1" applyAlignment="1">
      <alignment horizontal="right" vertical="top" wrapText="1"/>
    </xf>
    <xf numFmtId="4" fontId="35" fillId="0" borderId="6" xfId="0" applyNumberFormat="1" applyFont="1" applyBorder="1" applyAlignment="1">
      <alignment horizontal="right" vertical="top" wrapText="1"/>
    </xf>
    <xf numFmtId="4" fontId="35" fillId="0" borderId="1" xfId="0" applyNumberFormat="1" applyFont="1" applyBorder="1" applyAlignment="1">
      <alignment horizontal="right" vertical="top" wrapText="1"/>
    </xf>
    <xf numFmtId="0" fontId="35" fillId="0" borderId="41" xfId="0" applyFont="1" applyBorder="1" applyAlignment="1">
      <alignment wrapText="1"/>
    </xf>
    <xf numFmtId="0" fontId="35" fillId="0" borderId="37" xfId="0" applyFont="1" applyBorder="1" applyAlignment="1">
      <alignment/>
    </xf>
    <xf numFmtId="49" fontId="35" fillId="0" borderId="1" xfId="0" applyNumberFormat="1" applyFont="1" applyBorder="1" applyAlignment="1">
      <alignment horizontal="center"/>
    </xf>
    <xf numFmtId="49" fontId="35" fillId="0" borderId="4" xfId="0" applyNumberFormat="1" applyFont="1" applyBorder="1" applyAlignment="1">
      <alignment horizontal="center"/>
    </xf>
    <xf numFmtId="49" fontId="35" fillId="0" borderId="5" xfId="0" applyNumberFormat="1" applyFont="1" applyBorder="1" applyAlignment="1">
      <alignment horizontal="center"/>
    </xf>
    <xf numFmtId="49" fontId="35" fillId="0" borderId="6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3" fontId="35" fillId="0" borderId="41" xfId="0" applyNumberFormat="1" applyFont="1" applyBorder="1" applyAlignment="1">
      <alignment horizontal="center" vertical="top" wrapText="1"/>
    </xf>
    <xf numFmtId="3" fontId="35" fillId="0" borderId="42" xfId="0" applyNumberFormat="1" applyFont="1" applyBorder="1" applyAlignment="1">
      <alignment horizontal="center" vertical="top" wrapText="1"/>
    </xf>
    <xf numFmtId="3" fontId="35" fillId="0" borderId="42" xfId="0" applyNumberFormat="1" applyFont="1" applyBorder="1" applyAlignment="1">
      <alignment horizontal="justify" vertical="top" wrapText="1"/>
    </xf>
    <xf numFmtId="3" fontId="19" fillId="0" borderId="21" xfId="22" applyNumberFormat="1" applyFont="1" applyBorder="1" applyAlignment="1">
      <alignment vertical="top" wrapText="1"/>
      <protection/>
    </xf>
    <xf numFmtId="3" fontId="35" fillId="0" borderId="12" xfId="22" applyNumberFormat="1" applyFont="1" applyFill="1" applyBorder="1" applyAlignment="1">
      <alignment vertical="top" wrapText="1"/>
      <protection/>
    </xf>
    <xf numFmtId="4" fontId="35" fillId="0" borderId="0" xfId="22" applyNumberFormat="1" applyFont="1" applyAlignment="1">
      <alignment horizontal="center"/>
      <protection/>
    </xf>
    <xf numFmtId="0" fontId="35" fillId="0" borderId="0" xfId="22" applyFont="1" applyAlignment="1">
      <alignment horizontal="center"/>
      <protection/>
    </xf>
    <xf numFmtId="4" fontId="35" fillId="0" borderId="52" xfId="22" applyNumberFormat="1" applyFont="1" applyBorder="1" applyAlignment="1">
      <alignment horizontal="center" vertical="top" wrapText="1"/>
      <protection/>
    </xf>
    <xf numFmtId="4" fontId="35" fillId="0" borderId="30" xfId="22" applyNumberFormat="1" applyFont="1" applyBorder="1" applyAlignment="1">
      <alignment horizontal="center" vertical="top" wrapText="1"/>
      <protection/>
    </xf>
    <xf numFmtId="0" fontId="19" fillId="0" borderId="20" xfId="22" applyFont="1" applyBorder="1" applyAlignment="1">
      <alignment horizontal="justify" vertical="top" wrapText="1"/>
      <protection/>
    </xf>
    <xf numFmtId="3" fontId="19" fillId="0" borderId="13" xfId="22" applyNumberFormat="1" applyFont="1" applyBorder="1" applyAlignment="1">
      <alignment vertical="top" wrapText="1"/>
      <protection/>
    </xf>
    <xf numFmtId="0" fontId="35" fillId="0" borderId="24" xfId="22" applyFont="1" applyBorder="1" applyAlignment="1">
      <alignment horizontal="justify" vertical="top" wrapText="1"/>
      <protection/>
    </xf>
    <xf numFmtId="3" fontId="35" fillId="0" borderId="14" xfId="22" applyNumberFormat="1" applyFont="1" applyBorder="1" applyAlignment="1">
      <alignment vertical="top" wrapText="1"/>
      <protection/>
    </xf>
    <xf numFmtId="0" fontId="35" fillId="0" borderId="23" xfId="22" applyFont="1" applyBorder="1">
      <alignment/>
      <protection/>
    </xf>
    <xf numFmtId="3" fontId="35" fillId="0" borderId="17" xfId="22" applyNumberFormat="1" applyFont="1" applyFill="1" applyBorder="1" applyAlignment="1">
      <alignment vertical="top" wrapText="1"/>
      <protection/>
    </xf>
    <xf numFmtId="3" fontId="35" fillId="0" borderId="18" xfId="22" applyNumberFormat="1" applyFont="1" applyBorder="1" applyAlignment="1">
      <alignment vertical="top" wrapText="1"/>
      <protection/>
    </xf>
    <xf numFmtId="0" fontId="10" fillId="0" borderId="0" xfId="26" applyFont="1" applyBorder="1" applyAlignment="1">
      <alignment vertical="center"/>
      <protection/>
    </xf>
    <xf numFmtId="3" fontId="13" fillId="0" borderId="53" xfId="23" applyNumberFormat="1" applyFont="1" applyBorder="1" applyAlignment="1">
      <alignment horizontal="center"/>
      <protection/>
    </xf>
    <xf numFmtId="3" fontId="13" fillId="0" borderId="82" xfId="23" applyNumberFormat="1" applyFont="1" applyBorder="1" applyAlignment="1">
      <alignment horizontal="center"/>
      <protection/>
    </xf>
    <xf numFmtId="3" fontId="13" fillId="0" borderId="83" xfId="23" applyNumberFormat="1" applyFont="1" applyBorder="1" applyAlignment="1">
      <alignment horizontal="center"/>
      <protection/>
    </xf>
    <xf numFmtId="3" fontId="13" fillId="0" borderId="86" xfId="23" applyNumberFormat="1" applyFont="1" applyBorder="1" applyAlignment="1">
      <alignment horizontal="center"/>
      <protection/>
    </xf>
    <xf numFmtId="3" fontId="13" fillId="0" borderId="75" xfId="23" applyNumberFormat="1" applyFont="1" applyBorder="1" applyAlignment="1">
      <alignment horizontal="center"/>
      <protection/>
    </xf>
    <xf numFmtId="3" fontId="13" fillId="0" borderId="87" xfId="23" applyNumberFormat="1" applyFont="1" applyBorder="1" applyAlignment="1">
      <alignment horizontal="center"/>
      <protection/>
    </xf>
    <xf numFmtId="0" fontId="7" fillId="0" borderId="88" xfId="21" applyFont="1" applyBorder="1" applyAlignment="1">
      <alignment horizontal="left" vertical="center"/>
      <protection/>
    </xf>
    <xf numFmtId="0" fontId="7" fillId="0" borderId="3" xfId="26" applyFont="1" applyBorder="1" applyAlignment="1">
      <alignment horizontal="left" vertical="center"/>
      <protection/>
    </xf>
    <xf numFmtId="0" fontId="9" fillId="0" borderId="2" xfId="26" applyFont="1" applyBorder="1" applyAlignment="1">
      <alignment vertical="center" wrapText="1"/>
      <protection/>
    </xf>
    <xf numFmtId="0" fontId="9" fillId="0" borderId="88" xfId="26" applyFont="1" applyBorder="1" applyAlignment="1">
      <alignment vertical="center" wrapText="1"/>
      <protection/>
    </xf>
    <xf numFmtId="0" fontId="9" fillId="0" borderId="3" xfId="26" applyFont="1" applyBorder="1" applyAlignment="1">
      <alignment vertical="center" wrapText="1"/>
      <protection/>
    </xf>
    <xf numFmtId="0" fontId="7" fillId="0" borderId="88" xfId="21" applyFont="1" applyBorder="1" applyAlignment="1">
      <alignment horizontal="left"/>
      <protection/>
    </xf>
    <xf numFmtId="0" fontId="7" fillId="0" borderId="3" xfId="26" applyFont="1" applyBorder="1" applyAlignment="1">
      <alignment horizontal="left"/>
      <protection/>
    </xf>
    <xf numFmtId="0" fontId="7" fillId="0" borderId="3" xfId="21" applyFont="1" applyBorder="1" applyAlignment="1">
      <alignment horizontal="left"/>
      <protection/>
    </xf>
    <xf numFmtId="0" fontId="0" fillId="0" borderId="0" xfId="0" applyAlignment="1">
      <alignment vertical="center" wrapText="1"/>
    </xf>
    <xf numFmtId="0" fontId="13" fillId="0" borderId="2" xfId="0" applyFont="1" applyBorder="1" applyAlignment="1">
      <alignment vertical="top" wrapText="1"/>
    </xf>
    <xf numFmtId="0" fontId="13" fillId="0" borderId="88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46" xfId="0" applyFont="1" applyBorder="1" applyAlignment="1">
      <alignment horizontal="center" vertical="top" wrapText="1"/>
    </xf>
    <xf numFmtId="0" fontId="13" fillId="0" borderId="75" xfId="0" applyFont="1" applyBorder="1" applyAlignment="1">
      <alignment horizontal="center" vertical="top" wrapText="1"/>
    </xf>
    <xf numFmtId="0" fontId="13" fillId="0" borderId="77" xfId="0" applyFont="1" applyBorder="1" applyAlignment="1">
      <alignment horizontal="center" vertical="top" wrapText="1"/>
    </xf>
    <xf numFmtId="0" fontId="13" fillId="0" borderId="0" xfId="0" applyFont="1" applyAlignment="1">
      <alignment wrapText="1"/>
    </xf>
    <xf numFmtId="3" fontId="13" fillId="0" borderId="34" xfId="23" applyNumberFormat="1" applyFont="1" applyBorder="1" applyAlignment="1">
      <alignment horizontal="center" vertical="center" wrapText="1"/>
      <protection/>
    </xf>
    <xf numFmtId="3" fontId="13" fillId="0" borderId="28" xfId="23" applyNumberFormat="1" applyFont="1" applyBorder="1" applyAlignment="1">
      <alignment horizontal="center" vertical="center" wrapText="1"/>
      <protection/>
    </xf>
    <xf numFmtId="3" fontId="13" fillId="0" borderId="22" xfId="23" applyNumberFormat="1" applyFont="1" applyBorder="1" applyAlignment="1">
      <alignment horizontal="center" vertical="center" wrapText="1"/>
      <protection/>
    </xf>
    <xf numFmtId="0" fontId="13" fillId="0" borderId="24" xfId="23" applyFont="1" applyBorder="1" applyAlignment="1">
      <alignment horizontal="center" vertical="center" wrapText="1"/>
      <protection/>
    </xf>
    <xf numFmtId="0" fontId="13" fillId="0" borderId="23" xfId="23" applyFont="1" applyBorder="1" applyAlignment="1">
      <alignment horizontal="center" vertical="center" wrapText="1"/>
      <protection/>
    </xf>
    <xf numFmtId="0" fontId="13" fillId="0" borderId="25" xfId="23" applyFont="1" applyBorder="1" applyAlignment="1">
      <alignment horizontal="center" vertical="center" wrapText="1" shrinkToFit="1"/>
      <protection/>
    </xf>
    <xf numFmtId="0" fontId="13" fillId="0" borderId="89" xfId="23" applyFont="1" applyBorder="1" applyAlignment="1">
      <alignment horizontal="center" vertical="center" wrapText="1" shrinkToFit="1"/>
      <protection/>
    </xf>
    <xf numFmtId="0" fontId="13" fillId="0" borderId="30" xfId="23" applyFont="1" applyBorder="1" applyAlignment="1">
      <alignment horizontal="center" vertical="center" wrapText="1" shrinkToFit="1"/>
      <protection/>
    </xf>
    <xf numFmtId="0" fontId="13" fillId="0" borderId="27" xfId="23" applyFont="1" applyBorder="1" applyAlignment="1">
      <alignment horizontal="center" vertical="center" wrapText="1" shrinkToFit="1"/>
      <protection/>
    </xf>
    <xf numFmtId="0" fontId="13" fillId="0" borderId="36" xfId="23" applyFont="1" applyBorder="1" applyAlignment="1">
      <alignment horizontal="center" vertical="center" wrapText="1" shrinkToFit="1"/>
      <protection/>
    </xf>
    <xf numFmtId="3" fontId="13" fillId="0" borderId="25" xfId="23" applyNumberFormat="1" applyFont="1" applyBorder="1" applyAlignment="1">
      <alignment horizontal="center"/>
      <protection/>
    </xf>
    <xf numFmtId="3" fontId="13" fillId="0" borderId="11" xfId="23" applyNumberFormat="1" applyFont="1" applyBorder="1" applyAlignment="1">
      <alignment horizontal="center"/>
      <protection/>
    </xf>
    <xf numFmtId="3" fontId="13" fillId="0" borderId="8" xfId="23" applyNumberFormat="1" applyFont="1" applyBorder="1" applyAlignment="1">
      <alignment horizontal="center"/>
      <protection/>
    </xf>
    <xf numFmtId="3" fontId="13" fillId="0" borderId="33" xfId="23" applyNumberFormat="1" applyFont="1" applyBorder="1" applyAlignment="1">
      <alignment horizontal="center" vertical="center" wrapText="1"/>
      <protection/>
    </xf>
    <xf numFmtId="3" fontId="13" fillId="0" borderId="27" xfId="23" applyNumberFormat="1" applyFont="1" applyBorder="1" applyAlignment="1">
      <alignment horizontal="center" vertical="center" wrapText="1"/>
      <protection/>
    </xf>
    <xf numFmtId="3" fontId="13" fillId="0" borderId="9" xfId="23" applyNumberFormat="1" applyFont="1" applyBorder="1" applyAlignment="1">
      <alignment horizontal="center" vertical="center" wrapText="1"/>
      <protection/>
    </xf>
    <xf numFmtId="0" fontId="13" fillId="0" borderId="20" xfId="0" applyFont="1" applyBorder="1" applyAlignment="1">
      <alignment horizontal="justify" vertical="top" wrapText="1"/>
    </xf>
    <xf numFmtId="0" fontId="13" fillId="0" borderId="24" xfId="0" applyFont="1" applyBorder="1" applyAlignment="1">
      <alignment horizontal="justify" vertical="top" wrapText="1"/>
    </xf>
    <xf numFmtId="0" fontId="13" fillId="0" borderId="23" xfId="0" applyFont="1" applyBorder="1" applyAlignment="1">
      <alignment horizontal="justify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18" fillId="0" borderId="54" xfId="0" applyFont="1" applyBorder="1" applyAlignment="1">
      <alignment horizontal="left" vertical="top" wrapText="1"/>
    </xf>
    <xf numFmtId="0" fontId="18" fillId="0" borderId="68" xfId="0" applyFont="1" applyBorder="1" applyAlignment="1">
      <alignment horizontal="left" vertical="top" wrapText="1"/>
    </xf>
    <xf numFmtId="0" fontId="18" fillId="0" borderId="55" xfId="0" applyFont="1" applyBorder="1" applyAlignment="1">
      <alignment horizontal="left" vertical="top" wrapText="1"/>
    </xf>
    <xf numFmtId="0" fontId="18" fillId="0" borderId="47" xfId="0" applyFont="1" applyBorder="1" applyAlignment="1">
      <alignment horizontal="left" vertical="top" wrapText="1"/>
    </xf>
    <xf numFmtId="0" fontId="18" fillId="0" borderId="67" xfId="0" applyFont="1" applyBorder="1" applyAlignment="1">
      <alignment horizontal="left" vertical="top" wrapText="1"/>
    </xf>
    <xf numFmtId="0" fontId="18" fillId="0" borderId="56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35" fillId="0" borderId="19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87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4" fillId="0" borderId="0" xfId="25" applyFont="1" applyAlignment="1">
      <alignment wrapText="1"/>
      <protection/>
    </xf>
    <xf numFmtId="0" fontId="4" fillId="0" borderId="0" xfId="25" applyAlignment="1">
      <alignment wrapText="1"/>
      <protection/>
    </xf>
    <xf numFmtId="0" fontId="0" fillId="0" borderId="0" xfId="0" applyAlignment="1">
      <alignment wrapText="1"/>
    </xf>
    <xf numFmtId="0" fontId="4" fillId="0" borderId="43" xfId="25" applyFont="1" applyBorder="1" applyAlignment="1">
      <alignment horizontal="center" vertical="center" wrapText="1"/>
      <protection/>
    </xf>
    <xf numFmtId="0" fontId="0" fillId="0" borderId="7" xfId="24" applyBorder="1" applyAlignment="1">
      <alignment horizontal="center" vertical="center" wrapText="1"/>
      <protection/>
    </xf>
    <xf numFmtId="0" fontId="35" fillId="0" borderId="87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4" fontId="35" fillId="0" borderId="19" xfId="22" applyNumberFormat="1" applyFont="1" applyBorder="1" applyAlignment="1">
      <alignment horizontal="center" vertical="top" wrapText="1"/>
      <protection/>
    </xf>
    <xf numFmtId="4" fontId="35" fillId="0" borderId="10" xfId="22" applyNumberFormat="1" applyFont="1" applyBorder="1" applyAlignment="1">
      <alignment horizontal="center" vertical="top" wrapText="1"/>
      <protection/>
    </xf>
    <xf numFmtId="4" fontId="35" fillId="0" borderId="39" xfId="22" applyNumberFormat="1" applyFont="1" applyBorder="1" applyAlignment="1">
      <alignment horizontal="center" vertical="top" wrapText="1"/>
      <protection/>
    </xf>
    <xf numFmtId="0" fontId="35" fillId="0" borderId="90" xfId="22" applyFont="1" applyBorder="1" applyAlignment="1">
      <alignment horizontal="justify" vertical="top" wrapText="1"/>
      <protection/>
    </xf>
    <xf numFmtId="0" fontId="35" fillId="0" borderId="69" xfId="22" applyFont="1" applyBorder="1" applyAlignment="1">
      <alignment horizontal="justify" vertical="top" wrapText="1"/>
      <protection/>
    </xf>
    <xf numFmtId="4" fontId="35" fillId="0" borderId="87" xfId="22" applyNumberFormat="1" applyFont="1" applyBorder="1" applyAlignment="1">
      <alignment horizontal="center" vertical="top" wrapText="1"/>
      <protection/>
    </xf>
    <xf numFmtId="4" fontId="35" fillId="0" borderId="21" xfId="22" applyNumberFormat="1" applyFont="1" applyBorder="1" applyAlignment="1">
      <alignment horizontal="center" vertical="top" wrapText="1"/>
      <protection/>
    </xf>
    <xf numFmtId="4" fontId="35" fillId="0" borderId="11" xfId="22" applyNumberFormat="1" applyFont="1" applyBorder="1" applyAlignment="1">
      <alignment horizontal="center" vertical="top" wrapText="1"/>
      <protection/>
    </xf>
    <xf numFmtId="4" fontId="35" fillId="0" borderId="12" xfId="22" applyNumberFormat="1" applyFont="1" applyBorder="1" applyAlignment="1">
      <alignment horizontal="center" vertical="top" wrapText="1"/>
      <protection/>
    </xf>
    <xf numFmtId="4" fontId="35" fillId="0" borderId="34" xfId="22" applyNumberFormat="1" applyFont="1" applyBorder="1" applyAlignment="1">
      <alignment horizontal="center" vertical="top" wrapText="1"/>
      <protection/>
    </xf>
    <xf numFmtId="4" fontId="35" fillId="0" borderId="28" xfId="22" applyNumberFormat="1" applyFont="1" applyBorder="1" applyAlignment="1">
      <alignment horizontal="center" vertical="top" wrapText="1"/>
      <protection/>
    </xf>
    <xf numFmtId="0" fontId="35" fillId="0" borderId="2" xfId="0" applyFont="1" applyBorder="1" applyAlignment="1">
      <alignment horizontal="center" vertical="top" wrapText="1"/>
    </xf>
    <xf numFmtId="0" fontId="35" fillId="0" borderId="3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justify" vertical="top" wrapText="1"/>
    </xf>
    <xf numFmtId="0" fontId="13" fillId="0" borderId="38" xfId="0" applyFont="1" applyBorder="1" applyAlignment="1">
      <alignment vertical="top" wrapText="1"/>
    </xf>
    <xf numFmtId="3" fontId="13" fillId="0" borderId="22" xfId="0" applyNumberFormat="1" applyFont="1" applyBorder="1" applyAlignment="1">
      <alignment horizontal="right" vertical="top" wrapText="1"/>
    </xf>
    <xf numFmtId="3" fontId="13" fillId="0" borderId="7" xfId="0" applyNumberFormat="1" applyFont="1" applyBorder="1" applyAlignment="1">
      <alignment horizontal="right" vertical="top" wrapText="1"/>
    </xf>
    <xf numFmtId="0" fontId="17" fillId="0" borderId="20" xfId="23" applyFont="1" applyBorder="1">
      <alignment/>
      <protection/>
    </xf>
    <xf numFmtId="0" fontId="13" fillId="0" borderId="23" xfId="23" applyFont="1" applyBorder="1">
      <alignment/>
      <protection/>
    </xf>
    <xf numFmtId="0" fontId="13" fillId="0" borderId="17" xfId="23" applyFont="1" applyBorder="1">
      <alignment/>
      <protection/>
    </xf>
    <xf numFmtId="3" fontId="13" fillId="0" borderId="17" xfId="23" applyNumberFormat="1" applyFont="1" applyBorder="1">
      <alignment/>
      <protection/>
    </xf>
    <xf numFmtId="3" fontId="13" fillId="0" borderId="37" xfId="23" applyNumberFormat="1" applyFont="1" applyBorder="1">
      <alignment/>
      <protection/>
    </xf>
    <xf numFmtId="0" fontId="13" fillId="0" borderId="0" xfId="23" applyFont="1" applyBorder="1">
      <alignment/>
      <protection/>
    </xf>
    <xf numFmtId="3" fontId="13" fillId="0" borderId="0" xfId="23" applyNumberFormat="1" applyFont="1" applyBorder="1">
      <alignment/>
      <protection/>
    </xf>
    <xf numFmtId="3" fontId="13" fillId="0" borderId="18" xfId="23" applyNumberFormat="1" applyFont="1" applyBorder="1">
      <alignment/>
      <protection/>
    </xf>
    <xf numFmtId="0" fontId="17" fillId="0" borderId="4" xfId="23" applyFont="1" applyBorder="1">
      <alignment/>
      <protection/>
    </xf>
    <xf numFmtId="0" fontId="17" fillId="0" borderId="5" xfId="23" applyFont="1" applyBorder="1">
      <alignment/>
      <protection/>
    </xf>
    <xf numFmtId="3" fontId="17" fillId="0" borderId="5" xfId="23" applyNumberFormat="1" applyFont="1" applyBorder="1">
      <alignment/>
      <protection/>
    </xf>
    <xf numFmtId="3" fontId="17" fillId="0" borderId="6" xfId="23" applyNumberFormat="1" applyFont="1" applyBorder="1">
      <alignment/>
      <protection/>
    </xf>
    <xf numFmtId="0" fontId="35" fillId="0" borderId="38" xfId="0" applyFont="1" applyBorder="1" applyAlignment="1">
      <alignment horizontal="center"/>
    </xf>
    <xf numFmtId="0" fontId="35" fillId="0" borderId="9" xfId="0" applyFont="1" applyBorder="1" applyAlignment="1">
      <alignment/>
    </xf>
    <xf numFmtId="4" fontId="35" fillId="0" borderId="9" xfId="0" applyNumberFormat="1" applyFont="1" applyBorder="1" applyAlignment="1">
      <alignment/>
    </xf>
    <xf numFmtId="0" fontId="35" fillId="0" borderId="9" xfId="0" applyFont="1" applyBorder="1" applyAlignment="1">
      <alignment horizontal="center"/>
    </xf>
    <xf numFmtId="49" fontId="35" fillId="0" borderId="9" xfId="0" applyNumberFormat="1" applyFont="1" applyBorder="1" applyAlignment="1">
      <alignment horizontal="left"/>
    </xf>
    <xf numFmtId="0" fontId="35" fillId="0" borderId="9" xfId="0" applyFont="1" applyBorder="1" applyAlignment="1">
      <alignment wrapText="1"/>
    </xf>
  </cellXfs>
  <cellStyles count="1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Konečná verze NOVYKAZY" xfId="20"/>
    <cellStyle name="normální_OUPVYKAZ" xfId="21"/>
    <cellStyle name="normální_Stipendia 2005" xfId="22"/>
    <cellStyle name="normální_tabulka do výroční zprávy rozboru hospodaření" xfId="23"/>
    <cellStyle name="normální_tabulka k ZUČ05-školy (1)" xfId="24"/>
    <cellStyle name="normální_tabulkyZUČ03-VŠ" xfId="25"/>
    <cellStyle name="normální_Výr.zpráva o hosp. RVZZDÚ součásti JU" xfId="26"/>
    <cellStyle name="normální_Z+Z-JU,KaM,ŠZP,škola 2005 060406 Julka" xfId="27"/>
    <cellStyle name="Percent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zoomScale="88" zoomScaleNormal="88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58.57421875" style="1" customWidth="1"/>
    <col min="2" max="2" width="15.7109375" style="2" customWidth="1"/>
    <col min="3" max="3" width="7.7109375" style="2" customWidth="1"/>
    <col min="4" max="5" width="12.8515625" style="1" bestFit="1" customWidth="1"/>
    <col min="6" max="16384" width="9.140625" style="1" customWidth="1"/>
  </cols>
  <sheetData>
    <row r="1" ht="19.5" customHeight="1" thickBot="1">
      <c r="A1" s="872" t="s">
        <v>989</v>
      </c>
    </row>
    <row r="2" spans="1:5" ht="33" customHeight="1" thickBot="1">
      <c r="A2" s="3" t="s">
        <v>990</v>
      </c>
      <c r="B2" s="4"/>
      <c r="C2" s="879"/>
      <c r="D2" s="880"/>
      <c r="E2" s="5"/>
    </row>
    <row r="3" spans="1:5" ht="12.75" customHeight="1" thickBot="1">
      <c r="A3" s="881" t="s">
        <v>93</v>
      </c>
      <c r="B3" s="882"/>
      <c r="C3" s="882"/>
      <c r="D3" s="882"/>
      <c r="E3" s="883"/>
    </row>
    <row r="4" spans="1:5" ht="21.75" customHeight="1" thickBot="1">
      <c r="A4" s="6" t="s">
        <v>94</v>
      </c>
      <c r="B4" s="7" t="s">
        <v>991</v>
      </c>
      <c r="C4" s="8" t="s">
        <v>992</v>
      </c>
      <c r="D4" s="8" t="s">
        <v>993</v>
      </c>
      <c r="E4" s="9" t="s">
        <v>994</v>
      </c>
    </row>
    <row r="5" spans="1:5" ht="12.75" customHeight="1" thickBot="1">
      <c r="A5" s="10" t="s">
        <v>995</v>
      </c>
      <c r="B5" s="11"/>
      <c r="C5" s="12"/>
      <c r="D5" s="8" t="s">
        <v>996</v>
      </c>
      <c r="E5" s="9" t="s">
        <v>997</v>
      </c>
    </row>
    <row r="6" spans="1:5" ht="12.75" customHeight="1">
      <c r="A6" s="13" t="s">
        <v>998</v>
      </c>
      <c r="B6" s="14" t="s">
        <v>999</v>
      </c>
      <c r="C6" s="15" t="s">
        <v>1000</v>
      </c>
      <c r="D6" s="16">
        <f>D7+D15+D26+D34</f>
        <v>1452752.75</v>
      </c>
      <c r="E6" s="17">
        <f>E7+E15+E26+E34</f>
        <v>1551913.8000000003</v>
      </c>
    </row>
    <row r="7" spans="1:5" ht="12.75" customHeight="1">
      <c r="A7" s="13" t="s">
        <v>1001</v>
      </c>
      <c r="B7" s="14" t="s">
        <v>1002</v>
      </c>
      <c r="C7" s="15" t="s">
        <v>1003</v>
      </c>
      <c r="D7" s="16">
        <f>SUM(D8:D14)</f>
        <v>31018.07</v>
      </c>
      <c r="E7" s="18">
        <f>SUM(E8:E14)</f>
        <v>33988.43</v>
      </c>
    </row>
    <row r="8" spans="1:5" ht="12.75" customHeight="1">
      <c r="A8" s="19" t="s">
        <v>1004</v>
      </c>
      <c r="B8" s="14" t="s">
        <v>1005</v>
      </c>
      <c r="C8" s="15" t="s">
        <v>1006</v>
      </c>
      <c r="D8" s="20">
        <v>0</v>
      </c>
      <c r="E8" s="21">
        <v>0</v>
      </c>
    </row>
    <row r="9" spans="1:5" ht="12.75" customHeight="1">
      <c r="A9" s="19" t="s">
        <v>1007</v>
      </c>
      <c r="B9" s="14" t="s">
        <v>1008</v>
      </c>
      <c r="C9" s="15" t="s">
        <v>1009</v>
      </c>
      <c r="D9" s="20">
        <v>16087.22</v>
      </c>
      <c r="E9" s="21">
        <v>18203.2</v>
      </c>
    </row>
    <row r="10" spans="1:5" ht="12.75" customHeight="1">
      <c r="A10" s="19" t="s">
        <v>1010</v>
      </c>
      <c r="B10" s="14" t="s">
        <v>1011</v>
      </c>
      <c r="C10" s="15" t="s">
        <v>1012</v>
      </c>
      <c r="D10" s="20">
        <v>0</v>
      </c>
      <c r="E10" s="21">
        <v>0</v>
      </c>
    </row>
    <row r="11" spans="1:5" ht="12.75" customHeight="1">
      <c r="A11" s="19" t="s">
        <v>1013</v>
      </c>
      <c r="B11" s="14" t="s">
        <v>1014</v>
      </c>
      <c r="C11" s="15" t="s">
        <v>1015</v>
      </c>
      <c r="D11" s="20">
        <v>14930.85</v>
      </c>
      <c r="E11" s="21">
        <v>14632.74</v>
      </c>
    </row>
    <row r="12" spans="1:5" ht="12.75" customHeight="1">
      <c r="A12" s="19" t="s">
        <v>1016</v>
      </c>
      <c r="B12" s="14" t="s">
        <v>1017</v>
      </c>
      <c r="C12" s="15" t="s">
        <v>1018</v>
      </c>
      <c r="D12" s="20">
        <v>0</v>
      </c>
      <c r="E12" s="21">
        <v>0</v>
      </c>
    </row>
    <row r="13" spans="1:5" ht="12.75" customHeight="1">
      <c r="A13" s="19" t="s">
        <v>1019</v>
      </c>
      <c r="B13" s="14" t="s">
        <v>1020</v>
      </c>
      <c r="C13" s="15" t="s">
        <v>1021</v>
      </c>
      <c r="D13" s="20">
        <v>0</v>
      </c>
      <c r="E13" s="21">
        <v>1152.49</v>
      </c>
    </row>
    <row r="14" spans="1:5" ht="12.75" customHeight="1">
      <c r="A14" s="19" t="s">
        <v>1022</v>
      </c>
      <c r="B14" s="14" t="s">
        <v>1023</v>
      </c>
      <c r="C14" s="15" t="s">
        <v>1024</v>
      </c>
      <c r="D14" s="20">
        <v>0</v>
      </c>
      <c r="E14" s="21">
        <v>0</v>
      </c>
    </row>
    <row r="15" spans="1:5" ht="12.75" customHeight="1">
      <c r="A15" s="22" t="s">
        <v>1025</v>
      </c>
      <c r="B15" s="14" t="s">
        <v>1026</v>
      </c>
      <c r="C15" s="15" t="s">
        <v>1027</v>
      </c>
      <c r="D15" s="16">
        <f>SUM(D16:D25)</f>
        <v>2109693.59</v>
      </c>
      <c r="E15" s="18">
        <f>SUM(E16:E25)</f>
        <v>2274383.42</v>
      </c>
    </row>
    <row r="16" spans="1:5" ht="12.75" customHeight="1">
      <c r="A16" s="19" t="s">
        <v>1028</v>
      </c>
      <c r="B16" s="14" t="s">
        <v>1029</v>
      </c>
      <c r="C16" s="15" t="s">
        <v>1030</v>
      </c>
      <c r="D16" s="20">
        <v>233315.53</v>
      </c>
      <c r="E16" s="21">
        <v>232954.53</v>
      </c>
    </row>
    <row r="17" spans="1:5" ht="12.75" customHeight="1">
      <c r="A17" s="19" t="s">
        <v>1031</v>
      </c>
      <c r="B17" s="14" t="s">
        <v>1032</v>
      </c>
      <c r="C17" s="15" t="s">
        <v>1033</v>
      </c>
      <c r="D17" s="20">
        <v>265.54</v>
      </c>
      <c r="E17" s="21">
        <v>1018.89</v>
      </c>
    </row>
    <row r="18" spans="1:5" ht="12.75" customHeight="1">
      <c r="A18" s="19" t="s">
        <v>1034</v>
      </c>
      <c r="B18" s="14" t="s">
        <v>1035</v>
      </c>
      <c r="C18" s="15" t="s">
        <v>1036</v>
      </c>
      <c r="D18" s="20">
        <v>1070157.68</v>
      </c>
      <c r="E18" s="21">
        <v>1221335.73</v>
      </c>
    </row>
    <row r="19" spans="1:5" ht="12.75" customHeight="1">
      <c r="A19" s="19" t="s">
        <v>1037</v>
      </c>
      <c r="B19" s="14" t="s">
        <v>1038</v>
      </c>
      <c r="C19" s="15" t="s">
        <v>1039</v>
      </c>
      <c r="D19" s="20">
        <v>480235.08</v>
      </c>
      <c r="E19" s="21">
        <v>526778.82</v>
      </c>
    </row>
    <row r="20" spans="1:5" ht="12.75" customHeight="1">
      <c r="A20" s="19" t="s">
        <v>1040</v>
      </c>
      <c r="B20" s="14" t="s">
        <v>1041</v>
      </c>
      <c r="C20" s="15" t="s">
        <v>1042</v>
      </c>
      <c r="D20" s="20">
        <v>0</v>
      </c>
      <c r="E20" s="21">
        <v>0</v>
      </c>
    </row>
    <row r="21" spans="1:5" ht="12.75" customHeight="1">
      <c r="A21" s="19" t="s">
        <v>1043</v>
      </c>
      <c r="B21" s="14" t="s">
        <v>1044</v>
      </c>
      <c r="C21" s="15" t="s">
        <v>1045</v>
      </c>
      <c r="D21" s="20">
        <v>5111.01</v>
      </c>
      <c r="E21" s="21">
        <v>5816.28</v>
      </c>
    </row>
    <row r="22" spans="1:5" ht="12.75" customHeight="1">
      <c r="A22" s="19" t="s">
        <v>1046</v>
      </c>
      <c r="B22" s="14" t="s">
        <v>1047</v>
      </c>
      <c r="C22" s="15" t="s">
        <v>1048</v>
      </c>
      <c r="D22" s="20">
        <v>227752.44</v>
      </c>
      <c r="E22" s="21">
        <v>222396.32</v>
      </c>
    </row>
    <row r="23" spans="1:5" ht="12.75" customHeight="1">
      <c r="A23" s="19" t="s">
        <v>1049</v>
      </c>
      <c r="B23" s="14" t="s">
        <v>1050</v>
      </c>
      <c r="C23" s="15" t="s">
        <v>1051</v>
      </c>
      <c r="D23" s="20">
        <v>18.38</v>
      </c>
      <c r="E23" s="21">
        <v>18.38</v>
      </c>
    </row>
    <row r="24" spans="1:5" ht="12.75" customHeight="1">
      <c r="A24" s="19" t="s">
        <v>1052</v>
      </c>
      <c r="B24" s="14" t="s">
        <v>1053</v>
      </c>
      <c r="C24" s="15" t="s">
        <v>1054</v>
      </c>
      <c r="D24" s="20">
        <v>92837.93</v>
      </c>
      <c r="E24" s="21">
        <v>63893.81</v>
      </c>
    </row>
    <row r="25" spans="1:5" ht="12.75" customHeight="1">
      <c r="A25" s="19" t="s">
        <v>1055</v>
      </c>
      <c r="B25" s="14" t="s">
        <v>1056</v>
      </c>
      <c r="C25" s="15" t="s">
        <v>1057</v>
      </c>
      <c r="D25" s="20">
        <v>0</v>
      </c>
      <c r="E25" s="21">
        <v>170.66</v>
      </c>
    </row>
    <row r="26" spans="1:5" ht="12.75" customHeight="1">
      <c r="A26" s="22" t="s">
        <v>1058</v>
      </c>
      <c r="B26" s="14" t="s">
        <v>1059</v>
      </c>
      <c r="C26" s="15" t="s">
        <v>1060</v>
      </c>
      <c r="D26" s="16">
        <f>SUM(D27:D33)</f>
        <v>87.99000000000001</v>
      </c>
      <c r="E26" s="18">
        <f>SUM(E27:E33)</f>
        <v>87.99000000000001</v>
      </c>
    </row>
    <row r="27" spans="1:5" ht="12.75" customHeight="1">
      <c r="A27" s="19" t="s">
        <v>1061</v>
      </c>
      <c r="B27" s="14" t="s">
        <v>1062</v>
      </c>
      <c r="C27" s="15" t="s">
        <v>1063</v>
      </c>
      <c r="D27" s="20">
        <v>0</v>
      </c>
      <c r="E27" s="21">
        <v>0</v>
      </c>
    </row>
    <row r="28" spans="1:5" ht="12.75" customHeight="1">
      <c r="A28" s="19" t="s">
        <v>1064</v>
      </c>
      <c r="B28" s="14" t="s">
        <v>1065</v>
      </c>
      <c r="C28" s="15" t="s">
        <v>1066</v>
      </c>
      <c r="D28" s="20">
        <v>0</v>
      </c>
      <c r="E28" s="21">
        <v>0</v>
      </c>
    </row>
    <row r="29" spans="1:5" ht="12.75" customHeight="1">
      <c r="A29" s="19" t="s">
        <v>1067</v>
      </c>
      <c r="B29" s="14" t="s">
        <v>1068</v>
      </c>
      <c r="C29" s="15" t="s">
        <v>1069</v>
      </c>
      <c r="D29" s="20">
        <v>37.99</v>
      </c>
      <c r="E29" s="21">
        <v>37.99</v>
      </c>
    </row>
    <row r="30" spans="1:5" ht="12.75" customHeight="1">
      <c r="A30" s="19" t="s">
        <v>1070</v>
      </c>
      <c r="B30" s="14" t="s">
        <v>1071</v>
      </c>
      <c r="C30" s="15" t="s">
        <v>1072</v>
      </c>
      <c r="D30" s="20">
        <v>0</v>
      </c>
      <c r="E30" s="21">
        <v>0</v>
      </c>
    </row>
    <row r="31" spans="1:5" ht="12.75" customHeight="1">
      <c r="A31" s="19" t="s">
        <v>1073</v>
      </c>
      <c r="B31" s="14" t="s">
        <v>1074</v>
      </c>
      <c r="C31" s="15" t="s">
        <v>1075</v>
      </c>
      <c r="D31" s="20">
        <v>0</v>
      </c>
      <c r="E31" s="21">
        <v>0</v>
      </c>
    </row>
    <row r="32" spans="1:5" ht="12.75" customHeight="1">
      <c r="A32" s="19" t="s">
        <v>1076</v>
      </c>
      <c r="B32" s="14" t="s">
        <v>1077</v>
      </c>
      <c r="C32" s="15" t="s">
        <v>1078</v>
      </c>
      <c r="D32" s="20">
        <v>50</v>
      </c>
      <c r="E32" s="21">
        <v>50</v>
      </c>
    </row>
    <row r="33" spans="1:5" ht="12.75" customHeight="1">
      <c r="A33" s="19" t="s">
        <v>95</v>
      </c>
      <c r="B33" s="14" t="s">
        <v>1079</v>
      </c>
      <c r="C33" s="15" t="s">
        <v>1080</v>
      </c>
      <c r="D33" s="23">
        <v>0</v>
      </c>
      <c r="E33" s="24">
        <v>0</v>
      </c>
    </row>
    <row r="34" spans="1:5" ht="12.75" customHeight="1">
      <c r="A34" s="22" t="s">
        <v>1081</v>
      </c>
      <c r="B34" s="14" t="s">
        <v>1082</v>
      </c>
      <c r="C34" s="15" t="s">
        <v>1083</v>
      </c>
      <c r="D34" s="16">
        <f>SUM(D35:D45)</f>
        <v>-688046.9</v>
      </c>
      <c r="E34" s="18">
        <f>SUM(E35:E45)</f>
        <v>-756546.0399999999</v>
      </c>
    </row>
    <row r="35" spans="1:5" ht="12.75" customHeight="1">
      <c r="A35" s="19" t="s">
        <v>1084</v>
      </c>
      <c r="B35" s="14" t="s">
        <v>1085</v>
      </c>
      <c r="C35" s="15" t="s">
        <v>1086</v>
      </c>
      <c r="D35" s="20">
        <v>0</v>
      </c>
      <c r="E35" s="21">
        <v>0</v>
      </c>
    </row>
    <row r="36" spans="1:5" ht="12.75" customHeight="1">
      <c r="A36" s="19" t="s">
        <v>1087</v>
      </c>
      <c r="B36" s="14" t="s">
        <v>1088</v>
      </c>
      <c r="C36" s="15" t="s">
        <v>1089</v>
      </c>
      <c r="D36" s="20">
        <v>-11736.28</v>
      </c>
      <c r="E36" s="21">
        <v>-13874</v>
      </c>
    </row>
    <row r="37" spans="1:5" ht="12.75" customHeight="1">
      <c r="A37" s="19" t="s">
        <v>1090</v>
      </c>
      <c r="B37" s="14" t="s">
        <v>1091</v>
      </c>
      <c r="C37" s="15" t="s">
        <v>1092</v>
      </c>
      <c r="D37" s="20">
        <v>0</v>
      </c>
      <c r="E37" s="21">
        <v>0</v>
      </c>
    </row>
    <row r="38" spans="1:5" ht="12.75" customHeight="1">
      <c r="A38" s="19" t="s">
        <v>1093</v>
      </c>
      <c r="B38" s="14" t="s">
        <v>1094</v>
      </c>
      <c r="C38" s="15" t="s">
        <v>1095</v>
      </c>
      <c r="D38" s="20">
        <v>-14930.85</v>
      </c>
      <c r="E38" s="21">
        <v>-14632.74</v>
      </c>
    </row>
    <row r="39" spans="1:5" ht="12.75" customHeight="1">
      <c r="A39" s="19" t="s">
        <v>1096</v>
      </c>
      <c r="B39" s="14" t="s">
        <v>1097</v>
      </c>
      <c r="C39" s="15" t="s">
        <v>1098</v>
      </c>
      <c r="D39" s="20">
        <v>0</v>
      </c>
      <c r="E39" s="21">
        <v>0</v>
      </c>
    </row>
    <row r="40" spans="1:5" ht="12.75" customHeight="1">
      <c r="A40" s="19" t="s">
        <v>1099</v>
      </c>
      <c r="B40" s="14" t="s">
        <v>1100</v>
      </c>
      <c r="C40" s="15" t="s">
        <v>1101</v>
      </c>
      <c r="D40" s="20">
        <v>-151481</v>
      </c>
      <c r="E40" s="21">
        <v>-170601.39</v>
      </c>
    </row>
    <row r="41" spans="1:5" ht="12.75" customHeight="1">
      <c r="A41" s="19" t="s">
        <v>1102</v>
      </c>
      <c r="B41" s="14" t="s">
        <v>1103</v>
      </c>
      <c r="C41" s="15" t="s">
        <v>1104</v>
      </c>
      <c r="D41" s="20">
        <v>-279505.5</v>
      </c>
      <c r="E41" s="21">
        <v>-331882.11</v>
      </c>
    </row>
    <row r="42" spans="1:5" ht="12.75" customHeight="1">
      <c r="A42" s="19" t="s">
        <v>1105</v>
      </c>
      <c r="B42" s="14" t="s">
        <v>1106</v>
      </c>
      <c r="C42" s="15" t="s">
        <v>1107</v>
      </c>
      <c r="D42" s="20">
        <v>0</v>
      </c>
      <c r="E42" s="21">
        <v>0</v>
      </c>
    </row>
    <row r="43" spans="1:5" ht="12.75" customHeight="1">
      <c r="A43" s="19" t="s">
        <v>1108</v>
      </c>
      <c r="B43" s="14" t="s">
        <v>1109</v>
      </c>
      <c r="C43" s="15" t="s">
        <v>1110</v>
      </c>
      <c r="D43" s="20">
        <v>-2622.45</v>
      </c>
      <c r="E43" s="21">
        <v>-3141.1</v>
      </c>
    </row>
    <row r="44" spans="1:5" ht="12.75" customHeight="1">
      <c r="A44" s="19" t="s">
        <v>1111</v>
      </c>
      <c r="B44" s="14" t="s">
        <v>1112</v>
      </c>
      <c r="C44" s="15" t="s">
        <v>1113</v>
      </c>
      <c r="D44" s="20">
        <v>-227752.44</v>
      </c>
      <c r="E44" s="21">
        <v>-222396.32</v>
      </c>
    </row>
    <row r="45" spans="1:5" ht="13.5" thickBot="1">
      <c r="A45" s="25" t="s">
        <v>1114</v>
      </c>
      <c r="B45" s="26" t="s">
        <v>1115</v>
      </c>
      <c r="C45" s="27" t="s">
        <v>1116</v>
      </c>
      <c r="D45" s="28">
        <v>-18.38</v>
      </c>
      <c r="E45" s="29">
        <v>-18.38</v>
      </c>
    </row>
    <row r="46" spans="1:5" ht="12.75" customHeight="1">
      <c r="A46" s="30" t="s">
        <v>1117</v>
      </c>
      <c r="B46" s="31" t="s">
        <v>1118</v>
      </c>
      <c r="C46" s="32" t="s">
        <v>1119</v>
      </c>
      <c r="D46" s="33">
        <f>D47+D57+D77+D86</f>
        <v>182430.47</v>
      </c>
      <c r="E46" s="17">
        <f>E47+E57+E77+E86</f>
        <v>233861.34000000003</v>
      </c>
    </row>
    <row r="47" spans="1:5" ht="12.75" customHeight="1">
      <c r="A47" s="22" t="s">
        <v>1120</v>
      </c>
      <c r="B47" s="14" t="s">
        <v>1121</v>
      </c>
      <c r="C47" s="15" t="s">
        <v>1122</v>
      </c>
      <c r="D47" s="16">
        <f>SUM(D48:D56)</f>
        <v>19192.760000000002</v>
      </c>
      <c r="E47" s="18">
        <f>SUM(E48:E56)</f>
        <v>15750.449999999999</v>
      </c>
    </row>
    <row r="48" spans="1:5" ht="12.75" customHeight="1">
      <c r="A48" s="19" t="s">
        <v>1123</v>
      </c>
      <c r="B48" s="14" t="s">
        <v>1124</v>
      </c>
      <c r="C48" s="15" t="s">
        <v>1125</v>
      </c>
      <c r="D48" s="20">
        <v>5588.7</v>
      </c>
      <c r="E48" s="21">
        <v>5070.91</v>
      </c>
    </row>
    <row r="49" spans="1:5" ht="12.75" customHeight="1">
      <c r="A49" s="19" t="s">
        <v>1126</v>
      </c>
      <c r="B49" s="14" t="s">
        <v>1127</v>
      </c>
      <c r="C49" s="15" t="s">
        <v>1128</v>
      </c>
      <c r="D49" s="20">
        <v>0</v>
      </c>
      <c r="E49" s="21">
        <v>0</v>
      </c>
    </row>
    <row r="50" spans="1:5" ht="12.75" customHeight="1">
      <c r="A50" s="19" t="s">
        <v>1129</v>
      </c>
      <c r="B50" s="14" t="s">
        <v>1130</v>
      </c>
      <c r="C50" s="15" t="s">
        <v>1131</v>
      </c>
      <c r="D50" s="20">
        <v>2915.46</v>
      </c>
      <c r="E50" s="21">
        <v>2163.73</v>
      </c>
    </row>
    <row r="51" spans="1:5" ht="12.75" customHeight="1">
      <c r="A51" s="19" t="s">
        <v>1132</v>
      </c>
      <c r="B51" s="14" t="s">
        <v>1133</v>
      </c>
      <c r="C51" s="15" t="s">
        <v>1134</v>
      </c>
      <c r="D51" s="20">
        <v>0</v>
      </c>
      <c r="E51" s="21">
        <v>0</v>
      </c>
    </row>
    <row r="52" spans="1:5" ht="12.75" customHeight="1">
      <c r="A52" s="19" t="s">
        <v>1135</v>
      </c>
      <c r="B52" s="14" t="s">
        <v>1136</v>
      </c>
      <c r="C52" s="15" t="s">
        <v>1137</v>
      </c>
      <c r="D52" s="20">
        <v>2523.32</v>
      </c>
      <c r="E52" s="21">
        <v>2451.26</v>
      </c>
    </row>
    <row r="53" spans="1:5" ht="12.75" customHeight="1">
      <c r="A53" s="19" t="s">
        <v>1138</v>
      </c>
      <c r="B53" s="14" t="s">
        <v>1139</v>
      </c>
      <c r="C53" s="15" t="s">
        <v>1140</v>
      </c>
      <c r="D53" s="20">
        <v>6117.63</v>
      </c>
      <c r="E53" s="21">
        <v>4189.73</v>
      </c>
    </row>
    <row r="54" spans="1:5" ht="12.75" customHeight="1">
      <c r="A54" s="19" t="s">
        <v>1141</v>
      </c>
      <c r="B54" s="14" t="s">
        <v>1142</v>
      </c>
      <c r="C54" s="15" t="s">
        <v>1143</v>
      </c>
      <c r="D54" s="20">
        <v>2047.65</v>
      </c>
      <c r="E54" s="21">
        <v>1874.82</v>
      </c>
    </row>
    <row r="55" spans="1:5" ht="12.75" customHeight="1">
      <c r="A55" s="19" t="s">
        <v>1144</v>
      </c>
      <c r="B55" s="14" t="s">
        <v>1145</v>
      </c>
      <c r="C55" s="15" t="s">
        <v>1146</v>
      </c>
      <c r="D55" s="20">
        <v>0</v>
      </c>
      <c r="E55" s="21">
        <v>0</v>
      </c>
    </row>
    <row r="56" spans="1:5" ht="12.75" customHeight="1">
      <c r="A56" s="19" t="s">
        <v>1147</v>
      </c>
      <c r="B56" s="14" t="s">
        <v>1148</v>
      </c>
      <c r="C56" s="15" t="s">
        <v>1149</v>
      </c>
      <c r="D56" s="20">
        <v>0</v>
      </c>
      <c r="E56" s="21">
        <v>0</v>
      </c>
    </row>
    <row r="57" spans="1:5" ht="12.75" customHeight="1">
      <c r="A57" s="22" t="s">
        <v>1150</v>
      </c>
      <c r="B57" s="14" t="s">
        <v>1151</v>
      </c>
      <c r="C57" s="15" t="s">
        <v>1152</v>
      </c>
      <c r="D57" s="16">
        <f>SUM(D58:D76)</f>
        <v>23849.309999999998</v>
      </c>
      <c r="E57" s="18">
        <f>SUM(E58:E76)</f>
        <v>20215.710000000003</v>
      </c>
    </row>
    <row r="58" spans="1:5" ht="12.75" customHeight="1">
      <c r="A58" s="19" t="s">
        <v>1153</v>
      </c>
      <c r="B58" s="14" t="s">
        <v>1154</v>
      </c>
      <c r="C58" s="15" t="s">
        <v>1155</v>
      </c>
      <c r="D58" s="20">
        <v>11507.16</v>
      </c>
      <c r="E58" s="21">
        <v>7165.5</v>
      </c>
    </row>
    <row r="59" spans="1:5" ht="12.75" customHeight="1">
      <c r="A59" s="19" t="s">
        <v>1156</v>
      </c>
      <c r="B59" s="14" t="s">
        <v>1157</v>
      </c>
      <c r="C59" s="15" t="s">
        <v>1158</v>
      </c>
      <c r="D59" s="20">
        <v>0</v>
      </c>
      <c r="E59" s="21">
        <v>0</v>
      </c>
    </row>
    <row r="60" spans="1:5" ht="12.75" customHeight="1">
      <c r="A60" s="19" t="s">
        <v>1159</v>
      </c>
      <c r="B60" s="14" t="s">
        <v>1160</v>
      </c>
      <c r="C60" s="15" t="s">
        <v>1161</v>
      </c>
      <c r="D60" s="20">
        <v>0</v>
      </c>
      <c r="E60" s="21">
        <v>0</v>
      </c>
    </row>
    <row r="61" spans="1:5" ht="12.75" customHeight="1">
      <c r="A61" s="19" t="s">
        <v>1162</v>
      </c>
      <c r="B61" s="14" t="s">
        <v>1148</v>
      </c>
      <c r="C61" s="15" t="s">
        <v>1163</v>
      </c>
      <c r="D61" s="20">
        <v>6192.78</v>
      </c>
      <c r="E61" s="21">
        <v>4888.33</v>
      </c>
    </row>
    <row r="62" spans="1:5" ht="12.75" customHeight="1">
      <c r="A62" s="19" t="s">
        <v>1164</v>
      </c>
      <c r="B62" s="14" t="s">
        <v>1165</v>
      </c>
      <c r="C62" s="15" t="s">
        <v>1166</v>
      </c>
      <c r="D62" s="20">
        <v>1462.38</v>
      </c>
      <c r="E62" s="21">
        <v>1079.88</v>
      </c>
    </row>
    <row r="63" spans="1:5" ht="12.75" customHeight="1">
      <c r="A63" s="19" t="s">
        <v>1167</v>
      </c>
      <c r="B63" s="14" t="s">
        <v>1168</v>
      </c>
      <c r="C63" s="15" t="s">
        <v>1169</v>
      </c>
      <c r="D63" s="20">
        <v>113.68</v>
      </c>
      <c r="E63" s="21">
        <v>46.37</v>
      </c>
    </row>
    <row r="64" spans="1:5" ht="12.75" customHeight="1">
      <c r="A64" s="19" t="s">
        <v>1170</v>
      </c>
      <c r="B64" s="14" t="s">
        <v>1171</v>
      </c>
      <c r="C64" s="15" t="s">
        <v>1172</v>
      </c>
      <c r="D64" s="20">
        <v>0</v>
      </c>
      <c r="E64" s="21">
        <v>0</v>
      </c>
    </row>
    <row r="65" spans="1:5" ht="12.75" customHeight="1">
      <c r="A65" s="19" t="s">
        <v>1173</v>
      </c>
      <c r="B65" s="14" t="s">
        <v>1174</v>
      </c>
      <c r="C65" s="15" t="s">
        <v>1175</v>
      </c>
      <c r="D65" s="20">
        <v>0</v>
      </c>
      <c r="E65" s="21">
        <v>0</v>
      </c>
    </row>
    <row r="66" spans="1:5" ht="12.75" customHeight="1">
      <c r="A66" s="19" t="s">
        <v>1176</v>
      </c>
      <c r="B66" s="14" t="s">
        <v>1177</v>
      </c>
      <c r="C66" s="15" t="s">
        <v>1178</v>
      </c>
      <c r="D66" s="20">
        <v>0</v>
      </c>
      <c r="E66" s="21">
        <v>0</v>
      </c>
    </row>
    <row r="67" spans="1:5" ht="12.75" customHeight="1">
      <c r="A67" s="19" t="s">
        <v>1179</v>
      </c>
      <c r="B67" s="14" t="s">
        <v>1180</v>
      </c>
      <c r="C67" s="15" t="s">
        <v>1181</v>
      </c>
      <c r="D67" s="20">
        <v>4758.86</v>
      </c>
      <c r="E67" s="21">
        <v>0</v>
      </c>
    </row>
    <row r="68" spans="1:5" ht="12.75" customHeight="1">
      <c r="A68" s="19" t="s">
        <v>1182</v>
      </c>
      <c r="B68" s="14" t="s">
        <v>1183</v>
      </c>
      <c r="C68" s="15" t="s">
        <v>1184</v>
      </c>
      <c r="D68" s="20">
        <v>0</v>
      </c>
      <c r="E68" s="21">
        <v>0</v>
      </c>
    </row>
    <row r="69" spans="1:5" ht="12.75" customHeight="1">
      <c r="A69" s="19" t="s">
        <v>1185</v>
      </c>
      <c r="B69" s="14" t="s">
        <v>1186</v>
      </c>
      <c r="C69" s="15" t="s">
        <v>1187</v>
      </c>
      <c r="D69" s="20">
        <v>0</v>
      </c>
      <c r="E69" s="21">
        <v>0</v>
      </c>
    </row>
    <row r="70" spans="1:5" ht="25.5">
      <c r="A70" s="19" t="s">
        <v>1188</v>
      </c>
      <c r="B70" s="14" t="s">
        <v>1189</v>
      </c>
      <c r="C70" s="15" t="s">
        <v>1190</v>
      </c>
      <c r="D70" s="20">
        <v>0</v>
      </c>
      <c r="E70" s="21">
        <v>130</v>
      </c>
    </row>
    <row r="71" spans="1:5" ht="12.75" customHeight="1">
      <c r="A71" s="19" t="s">
        <v>1191</v>
      </c>
      <c r="B71" s="14" t="s">
        <v>1192</v>
      </c>
      <c r="C71" s="15" t="s">
        <v>1193</v>
      </c>
      <c r="D71" s="20">
        <v>0</v>
      </c>
      <c r="E71" s="21">
        <v>0</v>
      </c>
    </row>
    <row r="72" spans="1:5" ht="12.75" customHeight="1">
      <c r="A72" s="19" t="s">
        <v>96</v>
      </c>
      <c r="B72" s="14" t="s">
        <v>1194</v>
      </c>
      <c r="C72" s="15" t="s">
        <v>1195</v>
      </c>
      <c r="D72" s="23">
        <v>0</v>
      </c>
      <c r="E72" s="24">
        <v>0</v>
      </c>
    </row>
    <row r="73" spans="1:5" ht="12.75" customHeight="1">
      <c r="A73" s="19" t="s">
        <v>97</v>
      </c>
      <c r="B73" s="14" t="s">
        <v>1196</v>
      </c>
      <c r="C73" s="15" t="s">
        <v>1197</v>
      </c>
      <c r="D73" s="20">
        <v>0</v>
      </c>
      <c r="E73" s="21">
        <v>0</v>
      </c>
    </row>
    <row r="74" spans="1:5" ht="12.75" customHeight="1">
      <c r="A74" s="19" t="s">
        <v>1198</v>
      </c>
      <c r="B74" s="14" t="s">
        <v>1199</v>
      </c>
      <c r="C74" s="15" t="s">
        <v>1200</v>
      </c>
      <c r="D74" s="20">
        <v>398.69</v>
      </c>
      <c r="E74" s="21">
        <v>512.57</v>
      </c>
    </row>
    <row r="75" spans="1:5" ht="12.75" customHeight="1">
      <c r="A75" s="19" t="s">
        <v>1201</v>
      </c>
      <c r="B75" s="14" t="s">
        <v>1202</v>
      </c>
      <c r="C75" s="15" t="s">
        <v>1203</v>
      </c>
      <c r="D75" s="20">
        <v>891.76</v>
      </c>
      <c r="E75" s="21">
        <v>7471.07</v>
      </c>
    </row>
    <row r="76" spans="1:5" ht="12.75" customHeight="1">
      <c r="A76" s="13" t="s">
        <v>1204</v>
      </c>
      <c r="B76" s="14" t="s">
        <v>1205</v>
      </c>
      <c r="C76" s="15" t="s">
        <v>1206</v>
      </c>
      <c r="D76" s="20">
        <v>-1476</v>
      </c>
      <c r="E76" s="21">
        <v>-1078.01</v>
      </c>
    </row>
    <row r="77" spans="1:5" ht="12.75" customHeight="1">
      <c r="A77" s="22" t="s">
        <v>1207</v>
      </c>
      <c r="B77" s="14" t="s">
        <v>1208</v>
      </c>
      <c r="C77" s="15" t="s">
        <v>1209</v>
      </c>
      <c r="D77" s="16">
        <f>SUM(D78:D85)</f>
        <v>130087.08</v>
      </c>
      <c r="E77" s="18">
        <f>SUM(E78:E85)</f>
        <v>192376.51</v>
      </c>
    </row>
    <row r="78" spans="1:5" ht="12.75" customHeight="1">
      <c r="A78" s="19" t="s">
        <v>1210</v>
      </c>
      <c r="B78" s="14" t="s">
        <v>1211</v>
      </c>
      <c r="C78" s="15" t="s">
        <v>1212</v>
      </c>
      <c r="D78" s="20">
        <v>506.98</v>
      </c>
      <c r="E78" s="21">
        <v>421.01</v>
      </c>
    </row>
    <row r="79" spans="1:5" ht="12.75" customHeight="1">
      <c r="A79" s="19" t="s">
        <v>1213</v>
      </c>
      <c r="B79" s="14" t="s">
        <v>1214</v>
      </c>
      <c r="C79" s="15" t="s">
        <v>1215</v>
      </c>
      <c r="D79" s="20">
        <v>215.43</v>
      </c>
      <c r="E79" s="21">
        <v>252.62</v>
      </c>
    </row>
    <row r="80" spans="1:5" ht="12.75" customHeight="1">
      <c r="A80" s="19" t="s">
        <v>1216</v>
      </c>
      <c r="B80" s="14" t="s">
        <v>1217</v>
      </c>
      <c r="C80" s="15" t="s">
        <v>1218</v>
      </c>
      <c r="D80" s="20">
        <v>129235.56</v>
      </c>
      <c r="E80" s="21">
        <v>191230.38</v>
      </c>
    </row>
    <row r="81" spans="1:5" ht="12.75" customHeight="1">
      <c r="A81" s="19" t="s">
        <v>1219</v>
      </c>
      <c r="B81" s="14" t="s">
        <v>1220</v>
      </c>
      <c r="C81" s="15" t="s">
        <v>1221</v>
      </c>
      <c r="D81" s="20">
        <v>0</v>
      </c>
      <c r="E81" s="21">
        <v>0</v>
      </c>
    </row>
    <row r="82" spans="1:5" ht="12.75" customHeight="1">
      <c r="A82" s="19" t="s">
        <v>1222</v>
      </c>
      <c r="B82" s="14" t="s">
        <v>1223</v>
      </c>
      <c r="C82" s="15" t="s">
        <v>1224</v>
      </c>
      <c r="D82" s="20">
        <v>0</v>
      </c>
      <c r="E82" s="21">
        <v>0</v>
      </c>
    </row>
    <row r="83" spans="1:5" ht="12.75" customHeight="1">
      <c r="A83" s="19" t="s">
        <v>1225</v>
      </c>
      <c r="B83" s="14" t="s">
        <v>1226</v>
      </c>
      <c r="C83" s="15" t="s">
        <v>1227</v>
      </c>
      <c r="D83" s="20">
        <v>0</v>
      </c>
      <c r="E83" s="21">
        <v>0</v>
      </c>
    </row>
    <row r="84" spans="1:5" ht="12.75" customHeight="1">
      <c r="A84" s="13" t="s">
        <v>1228</v>
      </c>
      <c r="B84" s="14" t="s">
        <v>1229</v>
      </c>
      <c r="C84" s="15" t="s">
        <v>1230</v>
      </c>
      <c r="D84" s="23">
        <v>0</v>
      </c>
      <c r="E84" s="24">
        <v>0</v>
      </c>
    </row>
    <row r="85" spans="1:5" ht="12.75" customHeight="1">
      <c r="A85" s="19" t="s">
        <v>1231</v>
      </c>
      <c r="B85" s="14" t="s">
        <v>1232</v>
      </c>
      <c r="C85" s="15" t="s">
        <v>1233</v>
      </c>
      <c r="D85" s="20">
        <v>129.11</v>
      </c>
      <c r="E85" s="21">
        <v>472.5</v>
      </c>
    </row>
    <row r="86" spans="1:5" ht="12.75" customHeight="1">
      <c r="A86" s="22" t="s">
        <v>1234</v>
      </c>
      <c r="B86" s="14" t="s">
        <v>1235</v>
      </c>
      <c r="C86" s="15" t="s">
        <v>1236</v>
      </c>
      <c r="D86" s="16">
        <f>SUM(D87:D89)</f>
        <v>9301.32</v>
      </c>
      <c r="E86" s="18">
        <f>SUM(E87:E89)</f>
        <v>5518.669999999999</v>
      </c>
    </row>
    <row r="87" spans="1:5" ht="12.75" customHeight="1">
      <c r="A87" s="19" t="s">
        <v>1237</v>
      </c>
      <c r="B87" s="14" t="s">
        <v>1238</v>
      </c>
      <c r="C87" s="15" t="s">
        <v>1239</v>
      </c>
      <c r="D87" s="20">
        <v>7450.38</v>
      </c>
      <c r="E87" s="21">
        <v>5516.48</v>
      </c>
    </row>
    <row r="88" spans="1:5" ht="12.75" customHeight="1">
      <c r="A88" s="19" t="s">
        <v>1240</v>
      </c>
      <c r="B88" s="14" t="s">
        <v>1241</v>
      </c>
      <c r="C88" s="15" t="s">
        <v>1242</v>
      </c>
      <c r="D88" s="20">
        <v>1838.96</v>
      </c>
      <c r="E88" s="21">
        <v>0</v>
      </c>
    </row>
    <row r="89" spans="1:5" ht="12.75" customHeight="1">
      <c r="A89" s="19" t="s">
        <v>1243</v>
      </c>
      <c r="B89" s="14" t="s">
        <v>1244</v>
      </c>
      <c r="C89" s="15" t="s">
        <v>1245</v>
      </c>
      <c r="D89" s="20">
        <v>11.98</v>
      </c>
      <c r="E89" s="21">
        <v>2.19</v>
      </c>
    </row>
    <row r="90" spans="1:5" ht="12.75" customHeight="1" thickBot="1">
      <c r="A90" s="34" t="s">
        <v>1246</v>
      </c>
      <c r="B90" s="26" t="s">
        <v>1247</v>
      </c>
      <c r="C90" s="27" t="s">
        <v>1248</v>
      </c>
      <c r="D90" s="35">
        <f>D6+D46</f>
        <v>1635183.22</v>
      </c>
      <c r="E90" s="36">
        <f>E6+E46</f>
        <v>1785775.1400000004</v>
      </c>
    </row>
    <row r="91" spans="1:5" ht="12.75" customHeight="1" thickBot="1">
      <c r="A91" s="37" t="s">
        <v>1249</v>
      </c>
      <c r="B91" s="38"/>
      <c r="C91" s="39" t="s">
        <v>1250</v>
      </c>
      <c r="D91" s="8" t="s">
        <v>1251</v>
      </c>
      <c r="E91" s="9" t="s">
        <v>1252</v>
      </c>
    </row>
    <row r="92" spans="1:5" ht="12.75" customHeight="1">
      <c r="A92" s="40" t="s">
        <v>1253</v>
      </c>
      <c r="B92" s="41" t="s">
        <v>1254</v>
      </c>
      <c r="C92" s="42" t="s">
        <v>1255</v>
      </c>
      <c r="D92" s="43">
        <f>D93+D97</f>
        <v>1548526.91</v>
      </c>
      <c r="E92" s="44">
        <f>E93+E97</f>
        <v>1676495.05</v>
      </c>
    </row>
    <row r="93" spans="1:5" ht="12.75" customHeight="1">
      <c r="A93" s="13" t="s">
        <v>1256</v>
      </c>
      <c r="B93" s="14" t="s">
        <v>1257</v>
      </c>
      <c r="C93" s="15" t="s">
        <v>1258</v>
      </c>
      <c r="D93" s="16">
        <f>SUM(D94:D96)</f>
        <v>1558765.44</v>
      </c>
      <c r="E93" s="18">
        <f>SUM(E94:E96)</f>
        <v>1678227.25</v>
      </c>
    </row>
    <row r="94" spans="1:5" ht="12.75" customHeight="1">
      <c r="A94" s="19" t="s">
        <v>1259</v>
      </c>
      <c r="B94" s="14" t="s">
        <v>1260</v>
      </c>
      <c r="C94" s="15" t="s">
        <v>1261</v>
      </c>
      <c r="D94" s="20">
        <v>1479187.65</v>
      </c>
      <c r="E94" s="21">
        <v>1578178.63</v>
      </c>
    </row>
    <row r="95" spans="1:5" ht="12.75" customHeight="1">
      <c r="A95" s="19" t="s">
        <v>1262</v>
      </c>
      <c r="B95" s="14" t="s">
        <v>1263</v>
      </c>
      <c r="C95" s="15" t="s">
        <v>1264</v>
      </c>
      <c r="D95" s="20">
        <v>79577.79</v>
      </c>
      <c r="E95" s="21">
        <v>100048.62</v>
      </c>
    </row>
    <row r="96" spans="1:5" ht="12.75" customHeight="1">
      <c r="A96" s="13" t="s">
        <v>1265</v>
      </c>
      <c r="B96" s="14" t="s">
        <v>1266</v>
      </c>
      <c r="C96" s="15" t="s">
        <v>1267</v>
      </c>
      <c r="D96" s="23">
        <v>0</v>
      </c>
      <c r="E96" s="24">
        <v>0</v>
      </c>
    </row>
    <row r="97" spans="1:5" ht="12.75" customHeight="1">
      <c r="A97" s="22" t="s">
        <v>1268</v>
      </c>
      <c r="B97" s="14" t="s">
        <v>1269</v>
      </c>
      <c r="C97" s="15" t="s">
        <v>1270</v>
      </c>
      <c r="D97" s="16">
        <f>SUM(D98:D100)</f>
        <v>-10238.53</v>
      </c>
      <c r="E97" s="18">
        <f>SUM(E98:E100)</f>
        <v>-1732.199999999999</v>
      </c>
    </row>
    <row r="98" spans="1:5" ht="12.75" customHeight="1">
      <c r="A98" s="19" t="s">
        <v>1271</v>
      </c>
      <c r="B98" s="14" t="s">
        <v>1272</v>
      </c>
      <c r="C98" s="15" t="s">
        <v>1273</v>
      </c>
      <c r="D98" s="20">
        <v>0</v>
      </c>
      <c r="E98" s="21">
        <v>12197.68</v>
      </c>
    </row>
    <row r="99" spans="1:5" ht="12.75" customHeight="1">
      <c r="A99" s="19" t="s">
        <v>1274</v>
      </c>
      <c r="B99" s="14" t="s">
        <v>1275</v>
      </c>
      <c r="C99" s="15" t="s">
        <v>1276</v>
      </c>
      <c r="D99" s="20">
        <v>4403.9</v>
      </c>
      <c r="E99" s="21">
        <v>0</v>
      </c>
    </row>
    <row r="100" spans="1:5" ht="12.75" customHeight="1">
      <c r="A100" s="19" t="s">
        <v>1277</v>
      </c>
      <c r="B100" s="14" t="s">
        <v>1278</v>
      </c>
      <c r="C100" s="15" t="s">
        <v>1279</v>
      </c>
      <c r="D100" s="20">
        <v>-14642.43</v>
      </c>
      <c r="E100" s="21">
        <v>-13929.88</v>
      </c>
    </row>
    <row r="101" spans="1:5" ht="12.75" customHeight="1">
      <c r="A101" s="13" t="s">
        <v>1280</v>
      </c>
      <c r="B101" s="14" t="s">
        <v>1281</v>
      </c>
      <c r="C101" s="15" t="s">
        <v>1282</v>
      </c>
      <c r="D101" s="16">
        <f>D102+D104+D112+D136</f>
        <v>86656.31999999999</v>
      </c>
      <c r="E101" s="18">
        <f>E102+E104+E112+E136</f>
        <v>109280.05</v>
      </c>
    </row>
    <row r="102" spans="1:5" ht="12.75" customHeight="1">
      <c r="A102" s="13" t="s">
        <v>1283</v>
      </c>
      <c r="B102" s="14" t="s">
        <v>1284</v>
      </c>
      <c r="C102" s="15" t="s">
        <v>1285</v>
      </c>
      <c r="D102" s="20">
        <f>D103</f>
        <v>288.4</v>
      </c>
      <c r="E102" s="21">
        <f>E103</f>
        <v>288.4</v>
      </c>
    </row>
    <row r="103" spans="1:5" ht="12.75" customHeight="1">
      <c r="A103" s="19" t="s">
        <v>1286</v>
      </c>
      <c r="B103" s="14" t="s">
        <v>1287</v>
      </c>
      <c r="C103" s="15" t="s">
        <v>1288</v>
      </c>
      <c r="D103" s="20">
        <v>288.4</v>
      </c>
      <c r="E103" s="21">
        <v>288.4</v>
      </c>
    </row>
    <row r="104" spans="1:5" ht="12.75" customHeight="1">
      <c r="A104" s="13" t="s">
        <v>1289</v>
      </c>
      <c r="B104" s="14" t="s">
        <v>1290</v>
      </c>
      <c r="C104" s="15" t="s">
        <v>1291</v>
      </c>
      <c r="D104" s="16">
        <f>SUM(D105:D111)</f>
        <v>0</v>
      </c>
      <c r="E104" s="18">
        <f>SUM(E105:E111)</f>
        <v>3531.82</v>
      </c>
    </row>
    <row r="105" spans="1:5" ht="12.75" customHeight="1">
      <c r="A105" s="19" t="s">
        <v>1292</v>
      </c>
      <c r="B105" s="14" t="s">
        <v>1293</v>
      </c>
      <c r="C105" s="15" t="s">
        <v>1294</v>
      </c>
      <c r="D105" s="23">
        <v>0</v>
      </c>
      <c r="E105" s="24">
        <v>2606.17</v>
      </c>
    </row>
    <row r="106" spans="1:5" ht="12.75" customHeight="1">
      <c r="A106" s="19" t="s">
        <v>98</v>
      </c>
      <c r="B106" s="14" t="s">
        <v>1295</v>
      </c>
      <c r="C106" s="15" t="s">
        <v>1296</v>
      </c>
      <c r="D106" s="20">
        <v>0</v>
      </c>
      <c r="E106" s="21">
        <v>0</v>
      </c>
    </row>
    <row r="107" spans="1:5" ht="12.75" customHeight="1">
      <c r="A107" s="19" t="s">
        <v>0</v>
      </c>
      <c r="B107" s="14" t="s">
        <v>1</v>
      </c>
      <c r="C107" s="15" t="s">
        <v>2</v>
      </c>
      <c r="D107" s="20">
        <v>0</v>
      </c>
      <c r="E107" s="21">
        <v>0</v>
      </c>
    </row>
    <row r="108" spans="1:5" ht="12.75" customHeight="1">
      <c r="A108" s="19" t="s">
        <v>3</v>
      </c>
      <c r="B108" s="14" t="s">
        <v>4</v>
      </c>
      <c r="C108" s="15" t="s">
        <v>5</v>
      </c>
      <c r="D108" s="20">
        <v>0</v>
      </c>
      <c r="E108" s="21">
        <v>925.65</v>
      </c>
    </row>
    <row r="109" spans="1:5" ht="12.75" customHeight="1">
      <c r="A109" s="19" t="s">
        <v>6</v>
      </c>
      <c r="B109" s="14" t="s">
        <v>7</v>
      </c>
      <c r="C109" s="15" t="s">
        <v>8</v>
      </c>
      <c r="D109" s="20">
        <v>0</v>
      </c>
      <c r="E109" s="21">
        <v>0</v>
      </c>
    </row>
    <row r="110" spans="1:5" ht="12.75" customHeight="1">
      <c r="A110" s="19" t="s">
        <v>9</v>
      </c>
      <c r="B110" s="14" t="s">
        <v>10</v>
      </c>
      <c r="C110" s="15" t="s">
        <v>11</v>
      </c>
      <c r="D110" s="20">
        <v>0</v>
      </c>
      <c r="E110" s="21">
        <v>0</v>
      </c>
    </row>
    <row r="111" spans="1:5" ht="12.75" customHeight="1">
      <c r="A111" s="19" t="s">
        <v>12</v>
      </c>
      <c r="B111" s="14" t="s">
        <v>13</v>
      </c>
      <c r="C111" s="15" t="s">
        <v>14</v>
      </c>
      <c r="D111" s="20">
        <v>0</v>
      </c>
      <c r="E111" s="21">
        <v>0</v>
      </c>
    </row>
    <row r="112" spans="1:5" ht="12.75" customHeight="1">
      <c r="A112" s="22" t="s">
        <v>15</v>
      </c>
      <c r="B112" s="14" t="s">
        <v>16</v>
      </c>
      <c r="C112" s="15" t="s">
        <v>17</v>
      </c>
      <c r="D112" s="16">
        <f>SUM(D113:D135)</f>
        <v>71934.3</v>
      </c>
      <c r="E112" s="18">
        <f>SUM(E113:E135)</f>
        <v>99192.97</v>
      </c>
    </row>
    <row r="113" spans="1:5" ht="12.75" customHeight="1">
      <c r="A113" s="19" t="s">
        <v>18</v>
      </c>
      <c r="B113" s="14" t="s">
        <v>19</v>
      </c>
      <c r="C113" s="15" t="s">
        <v>20</v>
      </c>
      <c r="D113" s="20">
        <v>18403.29</v>
      </c>
      <c r="E113" s="21">
        <v>17536.08</v>
      </c>
    </row>
    <row r="114" spans="1:5" ht="12.75" customHeight="1">
      <c r="A114" s="19" t="s">
        <v>21</v>
      </c>
      <c r="B114" s="14" t="s">
        <v>22</v>
      </c>
      <c r="C114" s="15" t="s">
        <v>23</v>
      </c>
      <c r="D114" s="20">
        <v>0</v>
      </c>
      <c r="E114" s="21">
        <v>0</v>
      </c>
    </row>
    <row r="115" spans="1:5" ht="12.75" customHeight="1">
      <c r="A115" s="19" t="s">
        <v>24</v>
      </c>
      <c r="B115" s="14" t="s">
        <v>25</v>
      </c>
      <c r="C115" s="15" t="s">
        <v>26</v>
      </c>
      <c r="D115" s="20">
        <v>300.2</v>
      </c>
      <c r="E115" s="21">
        <v>984.39</v>
      </c>
    </row>
    <row r="116" spans="1:5" ht="12.75" customHeight="1">
      <c r="A116" s="19" t="s">
        <v>27</v>
      </c>
      <c r="B116" s="14" t="s">
        <v>28</v>
      </c>
      <c r="C116" s="15" t="s">
        <v>29</v>
      </c>
      <c r="D116" s="20">
        <v>189.74</v>
      </c>
      <c r="E116" s="21">
        <v>61.96</v>
      </c>
    </row>
    <row r="117" spans="1:5" ht="12.75" customHeight="1">
      <c r="A117" s="19" t="s">
        <v>30</v>
      </c>
      <c r="B117" s="14" t="s">
        <v>31</v>
      </c>
      <c r="C117" s="15" t="s">
        <v>32</v>
      </c>
      <c r="D117" s="20">
        <v>25111.76</v>
      </c>
      <c r="E117" s="21">
        <v>33628.57</v>
      </c>
    </row>
    <row r="118" spans="1:5" ht="12.75" customHeight="1">
      <c r="A118" s="19" t="s">
        <v>33</v>
      </c>
      <c r="B118" s="14" t="s">
        <v>34</v>
      </c>
      <c r="C118" s="15" t="s">
        <v>35</v>
      </c>
      <c r="D118" s="20">
        <v>1893.16</v>
      </c>
      <c r="E118" s="21">
        <v>637.89</v>
      </c>
    </row>
    <row r="119" spans="1:5" ht="25.5">
      <c r="A119" s="19" t="s">
        <v>36</v>
      </c>
      <c r="B119" s="14" t="s">
        <v>1171</v>
      </c>
      <c r="C119" s="15" t="s">
        <v>37</v>
      </c>
      <c r="D119" s="20">
        <v>15082.25</v>
      </c>
      <c r="E119" s="21">
        <v>21274.85</v>
      </c>
    </row>
    <row r="120" spans="1:5" ht="12.75" customHeight="1">
      <c r="A120" s="19" t="s">
        <v>38</v>
      </c>
      <c r="B120" s="14" t="s">
        <v>1174</v>
      </c>
      <c r="C120" s="15" t="s">
        <v>39</v>
      </c>
      <c r="D120" s="20">
        <v>0</v>
      </c>
      <c r="E120" s="21">
        <v>0</v>
      </c>
    </row>
    <row r="121" spans="1:5" ht="12.75" customHeight="1">
      <c r="A121" s="19" t="s">
        <v>40</v>
      </c>
      <c r="B121" s="14" t="s">
        <v>1177</v>
      </c>
      <c r="C121" s="15" t="s">
        <v>41</v>
      </c>
      <c r="D121" s="20">
        <v>5353.05</v>
      </c>
      <c r="E121" s="21">
        <v>8396.83</v>
      </c>
    </row>
    <row r="122" spans="1:5" ht="12.75" customHeight="1">
      <c r="A122" s="19" t="s">
        <v>42</v>
      </c>
      <c r="B122" s="14" t="s">
        <v>1180</v>
      </c>
      <c r="C122" s="15" t="s">
        <v>43</v>
      </c>
      <c r="D122" s="20">
        <v>0</v>
      </c>
      <c r="E122" s="21">
        <v>310.63</v>
      </c>
    </row>
    <row r="123" spans="1:5" ht="12.75" customHeight="1">
      <c r="A123" s="19" t="s">
        <v>44</v>
      </c>
      <c r="B123" s="14" t="s">
        <v>1183</v>
      </c>
      <c r="C123" s="15" t="s">
        <v>45</v>
      </c>
      <c r="D123" s="20">
        <v>0</v>
      </c>
      <c r="E123" s="21">
        <v>0</v>
      </c>
    </row>
    <row r="124" spans="1:5" ht="12.75" customHeight="1">
      <c r="A124" s="19" t="s">
        <v>46</v>
      </c>
      <c r="B124" s="14" t="s">
        <v>1186</v>
      </c>
      <c r="C124" s="15" t="s">
        <v>47</v>
      </c>
      <c r="D124" s="20">
        <v>263.53</v>
      </c>
      <c r="E124" s="21">
        <v>902.83</v>
      </c>
    </row>
    <row r="125" spans="1:5" ht="25.5">
      <c r="A125" s="19" t="s">
        <v>48</v>
      </c>
      <c r="B125" s="14" t="s">
        <v>1189</v>
      </c>
      <c r="C125" s="15" t="s">
        <v>49</v>
      </c>
      <c r="D125" s="20">
        <v>0</v>
      </c>
      <c r="E125" s="21">
        <v>0</v>
      </c>
    </row>
    <row r="126" spans="1:5" ht="12.75">
      <c r="A126" s="19" t="s">
        <v>50</v>
      </c>
      <c r="B126" s="14" t="s">
        <v>51</v>
      </c>
      <c r="C126" s="15" t="s">
        <v>52</v>
      </c>
      <c r="D126" s="20">
        <v>0</v>
      </c>
      <c r="E126" s="21">
        <v>0</v>
      </c>
    </row>
    <row r="127" spans="1:5" ht="12.75" customHeight="1">
      <c r="A127" s="19" t="s">
        <v>53</v>
      </c>
      <c r="B127" s="14" t="s">
        <v>54</v>
      </c>
      <c r="C127" s="15" t="s">
        <v>55</v>
      </c>
      <c r="D127" s="20">
        <v>0</v>
      </c>
      <c r="E127" s="21">
        <v>0</v>
      </c>
    </row>
    <row r="128" spans="1:5" ht="12.75" customHeight="1">
      <c r="A128" s="13" t="s">
        <v>56</v>
      </c>
      <c r="B128" s="14" t="s">
        <v>1194</v>
      </c>
      <c r="C128" s="15" t="s">
        <v>57</v>
      </c>
      <c r="D128" s="23">
        <v>0</v>
      </c>
      <c r="E128" s="24">
        <v>0</v>
      </c>
    </row>
    <row r="129" spans="1:5" ht="12.75" customHeight="1">
      <c r="A129" s="19" t="s">
        <v>58</v>
      </c>
      <c r="B129" s="14" t="s">
        <v>59</v>
      </c>
      <c r="C129" s="15" t="s">
        <v>60</v>
      </c>
      <c r="D129" s="20">
        <v>1138.51</v>
      </c>
      <c r="E129" s="21">
        <v>9116.22</v>
      </c>
    </row>
    <row r="130" spans="1:5" ht="12.75" customHeight="1">
      <c r="A130" s="19" t="s">
        <v>61</v>
      </c>
      <c r="B130" s="14" t="s">
        <v>62</v>
      </c>
      <c r="C130" s="15" t="s">
        <v>63</v>
      </c>
      <c r="D130" s="20">
        <v>0</v>
      </c>
      <c r="E130" s="21">
        <v>0</v>
      </c>
    </row>
    <row r="131" spans="1:5" ht="12.75" customHeight="1">
      <c r="A131" s="19" t="s">
        <v>64</v>
      </c>
      <c r="B131" s="14" t="s">
        <v>65</v>
      </c>
      <c r="C131" s="15" t="s">
        <v>66</v>
      </c>
      <c r="D131" s="20">
        <v>0</v>
      </c>
      <c r="E131" s="21">
        <v>0</v>
      </c>
    </row>
    <row r="132" spans="1:5" ht="12.75" customHeight="1">
      <c r="A132" s="19" t="s">
        <v>99</v>
      </c>
      <c r="B132" s="14" t="s">
        <v>67</v>
      </c>
      <c r="C132" s="15" t="s">
        <v>68</v>
      </c>
      <c r="D132" s="20">
        <v>0</v>
      </c>
      <c r="E132" s="21">
        <v>0</v>
      </c>
    </row>
    <row r="133" spans="1:5" ht="12.75" customHeight="1">
      <c r="A133" s="19" t="s">
        <v>69</v>
      </c>
      <c r="B133" s="14" t="s">
        <v>70</v>
      </c>
      <c r="C133" s="15" t="s">
        <v>71</v>
      </c>
      <c r="D133" s="20">
        <v>0</v>
      </c>
      <c r="E133" s="21">
        <v>0</v>
      </c>
    </row>
    <row r="134" spans="1:5" ht="12.75" customHeight="1">
      <c r="A134" s="19" t="s">
        <v>72</v>
      </c>
      <c r="B134" s="14" t="s">
        <v>10</v>
      </c>
      <c r="C134" s="15" t="s">
        <v>73</v>
      </c>
      <c r="D134" s="20">
        <v>4009.73</v>
      </c>
      <c r="E134" s="21">
        <v>6342.72</v>
      </c>
    </row>
    <row r="135" spans="1:5" ht="12.75" customHeight="1">
      <c r="A135" s="19" t="s">
        <v>74</v>
      </c>
      <c r="B135" s="14" t="s">
        <v>75</v>
      </c>
      <c r="C135" s="15" t="s">
        <v>76</v>
      </c>
      <c r="D135" s="20">
        <v>189.08</v>
      </c>
      <c r="E135" s="21">
        <v>0</v>
      </c>
    </row>
    <row r="136" spans="1:5" ht="12.75" customHeight="1">
      <c r="A136" s="22" t="s">
        <v>77</v>
      </c>
      <c r="B136" s="14" t="s">
        <v>78</v>
      </c>
      <c r="C136" s="15" t="s">
        <v>79</v>
      </c>
      <c r="D136" s="16">
        <f>SUM(D137:D139)</f>
        <v>14433.62</v>
      </c>
      <c r="E136" s="18">
        <f>SUM(E137:E139)</f>
        <v>6266.86</v>
      </c>
    </row>
    <row r="137" spans="1:5" ht="12.75" customHeight="1">
      <c r="A137" s="19" t="s">
        <v>80</v>
      </c>
      <c r="B137" s="14" t="s">
        <v>81</v>
      </c>
      <c r="C137" s="15" t="s">
        <v>82</v>
      </c>
      <c r="D137" s="20">
        <v>6931.88</v>
      </c>
      <c r="E137" s="21">
        <v>143.7</v>
      </c>
    </row>
    <row r="138" spans="1:5" ht="12.75" customHeight="1">
      <c r="A138" s="19" t="s">
        <v>83</v>
      </c>
      <c r="B138" s="14" t="s">
        <v>84</v>
      </c>
      <c r="C138" s="15" t="s">
        <v>85</v>
      </c>
      <c r="D138" s="20">
        <v>7447.87</v>
      </c>
      <c r="E138" s="21">
        <v>6016.98</v>
      </c>
    </row>
    <row r="139" spans="1:5" ht="12.75" customHeight="1">
      <c r="A139" s="19" t="s">
        <v>86</v>
      </c>
      <c r="B139" s="14" t="s">
        <v>87</v>
      </c>
      <c r="C139" s="15" t="s">
        <v>88</v>
      </c>
      <c r="D139" s="20">
        <v>53.87</v>
      </c>
      <c r="E139" s="21">
        <v>106.18</v>
      </c>
    </row>
    <row r="140" spans="1:5" ht="17.25" customHeight="1" thickBot="1">
      <c r="A140" s="34" t="s">
        <v>89</v>
      </c>
      <c r="B140" s="45" t="s">
        <v>90</v>
      </c>
      <c r="C140" s="27" t="s">
        <v>91</v>
      </c>
      <c r="D140" s="46">
        <f>D92+D101</f>
        <v>1635183.23</v>
      </c>
      <c r="E140" s="36">
        <f>E92+E101</f>
        <v>1785775.1</v>
      </c>
    </row>
    <row r="141" spans="1:3" ht="12.75" customHeight="1">
      <c r="A141" s="47"/>
      <c r="B141" s="48"/>
      <c r="C141" s="48"/>
    </row>
    <row r="142" spans="1:3" ht="12.75" customHeight="1">
      <c r="A142" s="47" t="s">
        <v>92</v>
      </c>
      <c r="B142" s="49"/>
      <c r="C142" s="49"/>
    </row>
    <row r="144" ht="25.5">
      <c r="A144" s="50" t="s">
        <v>100</v>
      </c>
    </row>
    <row r="145" ht="12.75">
      <c r="A145" s="50"/>
    </row>
  </sheetData>
  <mergeCells count="2">
    <mergeCell ref="C2:D2"/>
    <mergeCell ref="A3:E3"/>
  </mergeCells>
  <printOptions/>
  <pageMargins left="0.9448818897637796" right="0" top="0.9055118110236221" bottom="0" header="0" footer="0"/>
  <pageSetup horizontalDpi="300" verticalDpi="300" orientation="portrait" paperSize="9" scale="85" r:id="rId1"/>
  <headerFooter alignWithMargins="0">
    <oddHeader>&amp;LTabulka č. 1.1 Rozvaha</oddHeader>
  </headerFooter>
  <rowBreaks count="2" manualBreakCount="2">
    <brk id="45" max="255" man="1"/>
    <brk id="9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M40"/>
  <sheetViews>
    <sheetView workbookViewId="0" topLeftCell="A1">
      <pane xSplit="2" topLeftCell="C1" activePane="topRight" state="frozen"/>
      <selection pane="topLeft" activeCell="A1" sqref="A1"/>
      <selection pane="topRight" activeCell="C25" sqref="C25"/>
    </sheetView>
  </sheetViews>
  <sheetFormatPr defaultColWidth="9.140625" defaultRowHeight="12.75"/>
  <cols>
    <col min="1" max="1" width="3.140625" style="182" customWidth="1"/>
    <col min="2" max="2" width="45.00390625" style="182" customWidth="1"/>
    <col min="3" max="3" width="9.140625" style="182" customWidth="1"/>
    <col min="4" max="4" width="7.8515625" style="182" bestFit="1" customWidth="1"/>
    <col min="5" max="5" width="11.28125" style="182" bestFit="1" customWidth="1"/>
    <col min="6" max="6" width="10.57421875" style="182" bestFit="1" customWidth="1"/>
    <col min="7" max="7" width="9.140625" style="182" customWidth="1"/>
    <col min="8" max="8" width="12.00390625" style="182" customWidth="1"/>
    <col min="9" max="9" width="8.8515625" style="182" bestFit="1" customWidth="1"/>
    <col min="10" max="10" width="9.140625" style="182" customWidth="1"/>
    <col min="11" max="11" width="11.57421875" style="182" bestFit="1" customWidth="1"/>
    <col min="12" max="16384" width="9.140625" style="182" customWidth="1"/>
  </cols>
  <sheetData>
    <row r="1" spans="1:2" ht="15.75">
      <c r="A1" s="162" t="s">
        <v>361</v>
      </c>
      <c r="B1" s="198"/>
    </row>
    <row r="2" ht="12.75">
      <c r="A2" s="173"/>
    </row>
    <row r="3" spans="1:12" ht="14.25">
      <c r="A3" s="205" t="s">
        <v>781</v>
      </c>
      <c r="L3" s="206" t="s">
        <v>329</v>
      </c>
    </row>
    <row r="4" ht="13.5" thickBot="1"/>
    <row r="5" spans="1:12" ht="53.25" customHeight="1" thickBot="1">
      <c r="A5" s="207" t="s">
        <v>363</v>
      </c>
      <c r="B5" s="172" t="s">
        <v>364</v>
      </c>
      <c r="C5" s="318" t="s">
        <v>365</v>
      </c>
      <c r="D5" s="208" t="s">
        <v>318</v>
      </c>
      <c r="E5" s="208" t="s">
        <v>366</v>
      </c>
      <c r="F5" s="208" t="s">
        <v>367</v>
      </c>
      <c r="G5" s="208" t="s">
        <v>368</v>
      </c>
      <c r="H5" s="208" t="s">
        <v>369</v>
      </c>
      <c r="I5" s="208" t="s">
        <v>370</v>
      </c>
      <c r="J5" s="208" t="s">
        <v>371</v>
      </c>
      <c r="K5" s="208" t="s">
        <v>372</v>
      </c>
      <c r="L5" s="209" t="s">
        <v>373</v>
      </c>
    </row>
    <row r="6" spans="1:12" ht="12.75">
      <c r="A6" s="650">
        <v>1</v>
      </c>
      <c r="B6" s="649" t="s">
        <v>782</v>
      </c>
      <c r="C6" s="655">
        <f>494506+315-6963.65+177</f>
        <v>488034.35</v>
      </c>
      <c r="D6" s="645">
        <v>18798</v>
      </c>
      <c r="E6" s="645">
        <v>6963.65</v>
      </c>
      <c r="F6" s="645">
        <v>10017</v>
      </c>
      <c r="G6" s="645">
        <f>SUM(C6+D6+E6+F6)</f>
        <v>523813</v>
      </c>
      <c r="H6" s="645">
        <v>134305</v>
      </c>
      <c r="I6" s="645">
        <v>4753</v>
      </c>
      <c r="J6" s="645">
        <f>SUM(H6:I6)</f>
        <v>139058</v>
      </c>
      <c r="K6" s="645">
        <f aca="true" t="shared" si="0" ref="K6:K18">SUM(G6+J6)</f>
        <v>662871</v>
      </c>
      <c r="L6" s="646">
        <v>27.14</v>
      </c>
    </row>
    <row r="7" spans="1:12" ht="12.75">
      <c r="A7" s="651">
        <v>2</v>
      </c>
      <c r="B7" s="652" t="s">
        <v>374</v>
      </c>
      <c r="C7" s="656">
        <f>SUM(C8:C16)</f>
        <v>2153.91</v>
      </c>
      <c r="D7" s="551">
        <f>SUM(D8:D16)</f>
        <v>0</v>
      </c>
      <c r="E7" s="551">
        <f>SUM(E8:E16)</f>
        <v>0</v>
      </c>
      <c r="F7" s="551">
        <f>SUM(F8:F16)</f>
        <v>0</v>
      </c>
      <c r="G7" s="549">
        <f aca="true" t="shared" si="1" ref="G7:G20">SUM(C7:F7)</f>
        <v>2153.91</v>
      </c>
      <c r="H7" s="551">
        <f>SUM(H8:H16)</f>
        <v>34626.23</v>
      </c>
      <c r="I7" s="551">
        <f>SUM(I8:I16)</f>
        <v>0</v>
      </c>
      <c r="J7" s="548">
        <f>SUM(H7:I7)</f>
        <v>34626.23</v>
      </c>
      <c r="K7" s="549">
        <f t="shared" si="0"/>
        <v>36780.14</v>
      </c>
      <c r="L7" s="350">
        <f>SUM(L8:L16)</f>
        <v>264.32</v>
      </c>
    </row>
    <row r="8" spans="1:12" ht="12.75">
      <c r="A8" s="211"/>
      <c r="B8" s="171" t="s">
        <v>375</v>
      </c>
      <c r="C8" s="348"/>
      <c r="D8" s="552"/>
      <c r="E8" s="552"/>
      <c r="F8" s="552"/>
      <c r="G8" s="549">
        <f t="shared" si="1"/>
        <v>0</v>
      </c>
      <c r="H8" s="552"/>
      <c r="I8" s="552"/>
      <c r="J8" s="548">
        <f>SUM(H8:I8)</f>
        <v>0</v>
      </c>
      <c r="K8" s="549">
        <f t="shared" si="0"/>
        <v>0</v>
      </c>
      <c r="L8" s="350"/>
    </row>
    <row r="9" spans="1:12" ht="12.75" customHeight="1">
      <c r="A9" s="211"/>
      <c r="B9" s="171" t="s">
        <v>376</v>
      </c>
      <c r="C9" s="348"/>
      <c r="D9" s="552"/>
      <c r="E9" s="552"/>
      <c r="F9" s="552"/>
      <c r="G9" s="549">
        <f t="shared" si="1"/>
        <v>0</v>
      </c>
      <c r="H9" s="552">
        <v>1700</v>
      </c>
      <c r="I9" s="552"/>
      <c r="J9" s="548"/>
      <c r="K9" s="549">
        <f t="shared" si="0"/>
        <v>0</v>
      </c>
      <c r="L9" s="350"/>
    </row>
    <row r="10" spans="1:12" ht="12.75">
      <c r="A10" s="211"/>
      <c r="B10" s="171" t="s">
        <v>377</v>
      </c>
      <c r="C10" s="348">
        <v>687</v>
      </c>
      <c r="D10" s="552"/>
      <c r="E10" s="552"/>
      <c r="F10" s="552"/>
      <c r="G10" s="549">
        <f t="shared" si="1"/>
        <v>687</v>
      </c>
      <c r="H10" s="552">
        <v>1252</v>
      </c>
      <c r="I10" s="552"/>
      <c r="J10" s="548"/>
      <c r="K10" s="549">
        <f t="shared" si="0"/>
        <v>687</v>
      </c>
      <c r="L10" s="350">
        <v>106.41</v>
      </c>
    </row>
    <row r="11" spans="1:12" ht="12.75" customHeight="1">
      <c r="A11" s="211"/>
      <c r="B11" s="171" t="s">
        <v>378</v>
      </c>
      <c r="C11" s="657">
        <f>634.19+654</f>
        <v>1288.19</v>
      </c>
      <c r="D11" s="552"/>
      <c r="E11" s="552"/>
      <c r="F11" s="552"/>
      <c r="G11" s="642">
        <f t="shared" si="1"/>
        <v>1288.19</v>
      </c>
      <c r="H11" s="643">
        <v>11020</v>
      </c>
      <c r="I11" s="552"/>
      <c r="J11" s="548"/>
      <c r="K11" s="549">
        <f t="shared" si="0"/>
        <v>1288.19</v>
      </c>
      <c r="L11" s="350"/>
    </row>
    <row r="12" spans="1:12" ht="12.75" customHeight="1">
      <c r="A12" s="211"/>
      <c r="B12" s="171" t="s">
        <v>379</v>
      </c>
      <c r="C12" s="348"/>
      <c r="D12" s="552"/>
      <c r="E12" s="552"/>
      <c r="F12" s="552"/>
      <c r="G12" s="549">
        <f t="shared" si="1"/>
        <v>0</v>
      </c>
      <c r="H12" s="552">
        <v>280</v>
      </c>
      <c r="I12" s="552"/>
      <c r="J12" s="548"/>
      <c r="K12" s="549">
        <f t="shared" si="0"/>
        <v>0</v>
      </c>
      <c r="L12" s="350"/>
    </row>
    <row r="13" spans="1:12" ht="12.75" customHeight="1">
      <c r="A13" s="211"/>
      <c r="B13" s="212" t="s">
        <v>380</v>
      </c>
      <c r="C13" s="348"/>
      <c r="D13" s="552"/>
      <c r="E13" s="552"/>
      <c r="F13" s="552"/>
      <c r="G13" s="549">
        <f t="shared" si="1"/>
        <v>0</v>
      </c>
      <c r="H13" s="552">
        <v>17738</v>
      </c>
      <c r="I13" s="552"/>
      <c r="J13" s="548">
        <f aca="true" t="shared" si="2" ref="J13:J18">SUM(H13:I13)</f>
        <v>17738</v>
      </c>
      <c r="K13" s="549">
        <f t="shared" si="0"/>
        <v>17738</v>
      </c>
      <c r="L13" s="350">
        <v>110.57</v>
      </c>
    </row>
    <row r="14" spans="1:12" ht="12.75">
      <c r="A14" s="211"/>
      <c r="B14" s="171" t="s">
        <v>381</v>
      </c>
      <c r="C14" s="348"/>
      <c r="D14" s="552"/>
      <c r="E14" s="552"/>
      <c r="F14" s="552"/>
      <c r="G14" s="549">
        <f t="shared" si="1"/>
        <v>0</v>
      </c>
      <c r="H14" s="552">
        <v>2555</v>
      </c>
      <c r="I14" s="552"/>
      <c r="J14" s="548">
        <f t="shared" si="2"/>
        <v>2555</v>
      </c>
      <c r="K14" s="549">
        <f t="shared" si="0"/>
        <v>2555</v>
      </c>
      <c r="L14" s="350">
        <v>47.34</v>
      </c>
    </row>
    <row r="15" spans="1:12" ht="12.75">
      <c r="A15" s="211"/>
      <c r="B15" s="171" t="s">
        <v>783</v>
      </c>
      <c r="C15" s="348">
        <v>178.72</v>
      </c>
      <c r="D15" s="552"/>
      <c r="E15" s="552"/>
      <c r="F15" s="552"/>
      <c r="G15" s="549">
        <f t="shared" si="1"/>
        <v>178.72</v>
      </c>
      <c r="H15" s="552">
        <v>0</v>
      </c>
      <c r="I15" s="552"/>
      <c r="J15" s="548">
        <f t="shared" si="2"/>
        <v>0</v>
      </c>
      <c r="K15" s="549">
        <f t="shared" si="0"/>
        <v>178.72</v>
      </c>
      <c r="L15" s="350"/>
    </row>
    <row r="16" spans="1:12" ht="12.75">
      <c r="A16" s="211"/>
      <c r="B16" s="171" t="s">
        <v>784</v>
      </c>
      <c r="C16" s="348"/>
      <c r="D16" s="552"/>
      <c r="E16" s="552"/>
      <c r="F16" s="552"/>
      <c r="G16" s="549">
        <f t="shared" si="1"/>
        <v>0</v>
      </c>
      <c r="H16" s="552">
        <v>81.23</v>
      </c>
      <c r="I16" s="552"/>
      <c r="J16" s="548">
        <f t="shared" si="2"/>
        <v>81.23</v>
      </c>
      <c r="K16" s="549">
        <f t="shared" si="0"/>
        <v>81.23</v>
      </c>
      <c r="L16" s="350"/>
    </row>
    <row r="17" spans="1:12" ht="12.75">
      <c r="A17" s="651">
        <v>3</v>
      </c>
      <c r="B17" s="652" t="s">
        <v>382</v>
      </c>
      <c r="C17" s="348">
        <v>3883.12</v>
      </c>
      <c r="D17" s="551">
        <f>SUM(D18:D20)</f>
        <v>0</v>
      </c>
      <c r="E17" s="551">
        <f>SUM(E18:E20)</f>
        <v>0</v>
      </c>
      <c r="F17" s="551">
        <f>SUM(F18:F20)</f>
        <v>0</v>
      </c>
      <c r="G17" s="549">
        <f t="shared" si="1"/>
        <v>3883.12</v>
      </c>
      <c r="H17" s="549">
        <f>SUM(D17+E17+F17)</f>
        <v>0</v>
      </c>
      <c r="I17" s="549"/>
      <c r="J17" s="548">
        <f t="shared" si="2"/>
        <v>0</v>
      </c>
      <c r="K17" s="549">
        <f t="shared" si="0"/>
        <v>3883.12</v>
      </c>
      <c r="L17" s="350"/>
    </row>
    <row r="18" spans="1:12" ht="12.75">
      <c r="A18" s="211"/>
      <c r="B18" s="171" t="s">
        <v>383</v>
      </c>
      <c r="C18" s="348">
        <v>0</v>
      </c>
      <c r="D18" s="552"/>
      <c r="E18" s="552"/>
      <c r="F18" s="552"/>
      <c r="G18" s="549">
        <f t="shared" si="1"/>
        <v>0</v>
      </c>
      <c r="H18" s="552"/>
      <c r="I18" s="552"/>
      <c r="J18" s="548">
        <f t="shared" si="2"/>
        <v>0</v>
      </c>
      <c r="K18" s="549">
        <f t="shared" si="0"/>
        <v>0</v>
      </c>
      <c r="L18" s="350"/>
    </row>
    <row r="19" spans="1:12" ht="12.75">
      <c r="A19" s="211"/>
      <c r="B19" s="171" t="s">
        <v>384</v>
      </c>
      <c r="C19" s="348">
        <v>75.46</v>
      </c>
      <c r="D19" s="552"/>
      <c r="E19" s="552"/>
      <c r="F19" s="552"/>
      <c r="G19" s="549">
        <f t="shared" si="1"/>
        <v>75.46</v>
      </c>
      <c r="H19" s="552"/>
      <c r="I19" s="552"/>
      <c r="J19" s="548"/>
      <c r="K19" s="549"/>
      <c r="L19" s="350"/>
    </row>
    <row r="20" spans="1:12" ht="12.75">
      <c r="A20" s="211"/>
      <c r="B20" s="212" t="s">
        <v>114</v>
      </c>
      <c r="C20" s="348">
        <v>2180.57</v>
      </c>
      <c r="D20" s="552"/>
      <c r="E20" s="552"/>
      <c r="F20" s="552"/>
      <c r="G20" s="549">
        <f t="shared" si="1"/>
        <v>2180.57</v>
      </c>
      <c r="H20" s="552"/>
      <c r="I20" s="552"/>
      <c r="J20" s="548">
        <f>SUM(H20:I20)</f>
        <v>0</v>
      </c>
      <c r="K20" s="549">
        <f>SUM(G20+J20)</f>
        <v>2180.57</v>
      </c>
      <c r="L20" s="350"/>
    </row>
    <row r="21" spans="1:12" ht="12.75">
      <c r="A21" s="651">
        <v>4</v>
      </c>
      <c r="B21" s="652" t="s">
        <v>385</v>
      </c>
      <c r="C21" s="656">
        <f>9370.34-750-1083.44-90.55</f>
        <v>7446.349999999999</v>
      </c>
      <c r="D21" s="551">
        <f>SUM(D22:D30)</f>
        <v>0</v>
      </c>
      <c r="E21" s="551">
        <f>SUM(E22:E30)</f>
        <v>0</v>
      </c>
      <c r="F21" s="551">
        <f>SUM(F22:F30)</f>
        <v>0</v>
      </c>
      <c r="G21" s="549">
        <f>SUM(C21:F21)</f>
        <v>7446.349999999999</v>
      </c>
      <c r="H21" s="549">
        <v>4343.39</v>
      </c>
      <c r="I21" s="549">
        <v>0</v>
      </c>
      <c r="J21" s="548">
        <f>SUM(H21:I21)</f>
        <v>4343.39</v>
      </c>
      <c r="K21" s="549">
        <f>SUM(G21+J21)</f>
        <v>11789.74</v>
      </c>
      <c r="L21" s="350">
        <f>SUM(L23:L30)</f>
        <v>0.67</v>
      </c>
    </row>
    <row r="22" spans="1:12" ht="12.75">
      <c r="A22" s="211"/>
      <c r="B22" s="171" t="s">
        <v>383</v>
      </c>
      <c r="C22" s="348"/>
      <c r="D22" s="552"/>
      <c r="E22" s="552"/>
      <c r="F22" s="552"/>
      <c r="G22" s="549"/>
      <c r="H22" s="552"/>
      <c r="I22" s="552"/>
      <c r="J22" s="548"/>
      <c r="K22" s="549"/>
      <c r="L22" s="350"/>
    </row>
    <row r="23" spans="1:12" ht="12.75">
      <c r="A23" s="211"/>
      <c r="B23" s="171" t="s">
        <v>386</v>
      </c>
      <c r="C23" s="348">
        <f>1131.81+7.5+69</f>
        <v>1208.31</v>
      </c>
      <c r="D23" s="552"/>
      <c r="E23" s="552"/>
      <c r="F23" s="552"/>
      <c r="G23" s="549">
        <f aca="true" t="shared" si="3" ref="G23:G30">SUM(C23:F23)</f>
        <v>1208.31</v>
      </c>
      <c r="H23" s="552"/>
      <c r="I23" s="552"/>
      <c r="J23" s="548">
        <f aca="true" t="shared" si="4" ref="J23:J31">SUM(H23:I23)</f>
        <v>0</v>
      </c>
      <c r="K23" s="549">
        <f aca="true" t="shared" si="5" ref="K23:K30">SUM(G23+J23)</f>
        <v>1208.31</v>
      </c>
      <c r="L23" s="350"/>
    </row>
    <row r="24" spans="1:12" ht="12.75">
      <c r="A24" s="211"/>
      <c r="B24" s="171" t="s">
        <v>387</v>
      </c>
      <c r="C24" s="348">
        <f>3052.66</f>
        <v>3052.66</v>
      </c>
      <c r="D24" s="552"/>
      <c r="E24" s="552"/>
      <c r="F24" s="552"/>
      <c r="G24" s="549">
        <f t="shared" si="3"/>
        <v>3052.66</v>
      </c>
      <c r="H24" s="552"/>
      <c r="I24" s="552"/>
      <c r="J24" s="548">
        <f t="shared" si="4"/>
        <v>0</v>
      </c>
      <c r="K24" s="549">
        <f t="shared" si="5"/>
        <v>3052.66</v>
      </c>
      <c r="L24" s="350"/>
    </row>
    <row r="25" spans="1:12" ht="12.75">
      <c r="A25" s="211"/>
      <c r="B25" s="171" t="s">
        <v>388</v>
      </c>
      <c r="C25" s="348">
        <f>24+25.29</f>
        <v>49.29</v>
      </c>
      <c r="D25" s="552"/>
      <c r="E25" s="552"/>
      <c r="F25" s="552"/>
      <c r="G25" s="549">
        <f t="shared" si="3"/>
        <v>49.29</v>
      </c>
      <c r="H25" s="552"/>
      <c r="I25" s="552"/>
      <c r="J25" s="548">
        <f t="shared" si="4"/>
        <v>0</v>
      </c>
      <c r="K25" s="549">
        <f t="shared" si="5"/>
        <v>49.29</v>
      </c>
      <c r="L25" s="350"/>
    </row>
    <row r="26" spans="1:12" ht="12.75">
      <c r="A26" s="211"/>
      <c r="B26" s="171" t="s">
        <v>389</v>
      </c>
      <c r="C26" s="348">
        <v>251.32</v>
      </c>
      <c r="D26" s="552"/>
      <c r="E26" s="552"/>
      <c r="F26" s="552"/>
      <c r="G26" s="549">
        <f t="shared" si="3"/>
        <v>251.32</v>
      </c>
      <c r="H26" s="552"/>
      <c r="I26" s="552"/>
      <c r="J26" s="548">
        <f t="shared" si="4"/>
        <v>0</v>
      </c>
      <c r="K26" s="549">
        <f t="shared" si="5"/>
        <v>251.32</v>
      </c>
      <c r="L26" s="350"/>
    </row>
    <row r="27" spans="1:12" ht="12.75">
      <c r="A27" s="211"/>
      <c r="B27" s="171" t="s">
        <v>390</v>
      </c>
      <c r="C27" s="348">
        <v>1211.99</v>
      </c>
      <c r="D27" s="552"/>
      <c r="E27" s="552"/>
      <c r="F27" s="552"/>
      <c r="G27" s="549">
        <f t="shared" si="3"/>
        <v>1211.99</v>
      </c>
      <c r="H27" s="552"/>
      <c r="I27" s="552"/>
      <c r="J27" s="548">
        <f t="shared" si="4"/>
        <v>0</v>
      </c>
      <c r="K27" s="549">
        <f t="shared" si="5"/>
        <v>1211.99</v>
      </c>
      <c r="L27" s="350"/>
    </row>
    <row r="28" spans="1:12" ht="12.75">
      <c r="A28" s="211"/>
      <c r="B28" s="171" t="s">
        <v>391</v>
      </c>
      <c r="C28" s="348">
        <v>1591.37</v>
      </c>
      <c r="D28" s="552"/>
      <c r="E28" s="552"/>
      <c r="F28" s="552"/>
      <c r="G28" s="549">
        <f t="shared" si="3"/>
        <v>1591.37</v>
      </c>
      <c r="H28" s="552"/>
      <c r="I28" s="552"/>
      <c r="J28" s="548">
        <f t="shared" si="4"/>
        <v>0</v>
      </c>
      <c r="K28" s="549">
        <f t="shared" si="5"/>
        <v>1591.37</v>
      </c>
      <c r="L28" s="350">
        <v>0.67</v>
      </c>
    </row>
    <row r="29" spans="1:12" ht="12.75">
      <c r="A29" s="211"/>
      <c r="B29" s="171" t="s">
        <v>392</v>
      </c>
      <c r="C29" s="348">
        <v>0</v>
      </c>
      <c r="D29" s="552"/>
      <c r="E29" s="552"/>
      <c r="F29" s="552"/>
      <c r="G29" s="549">
        <f t="shared" si="3"/>
        <v>0</v>
      </c>
      <c r="H29" s="552">
        <v>1263.83</v>
      </c>
      <c r="I29" s="552"/>
      <c r="J29" s="548">
        <f t="shared" si="4"/>
        <v>1263.83</v>
      </c>
      <c r="K29" s="549">
        <f t="shared" si="5"/>
        <v>1263.83</v>
      </c>
      <c r="L29" s="350"/>
    </row>
    <row r="30" spans="1:12" ht="12.75">
      <c r="A30" s="211"/>
      <c r="B30" s="171" t="s">
        <v>393</v>
      </c>
      <c r="C30" s="348">
        <v>81.41</v>
      </c>
      <c r="D30" s="552"/>
      <c r="E30" s="552"/>
      <c r="F30" s="552"/>
      <c r="G30" s="549">
        <f t="shared" si="3"/>
        <v>81.41</v>
      </c>
      <c r="H30" s="552">
        <v>3079.56</v>
      </c>
      <c r="I30" s="552"/>
      <c r="J30" s="548">
        <f t="shared" si="4"/>
        <v>3079.56</v>
      </c>
      <c r="K30" s="549">
        <f t="shared" si="5"/>
        <v>3160.97</v>
      </c>
      <c r="L30" s="350"/>
    </row>
    <row r="31" spans="1:13" s="183" customFormat="1" ht="15" customHeight="1" thickBot="1">
      <c r="A31" s="654">
        <v>5</v>
      </c>
      <c r="B31" s="653" t="s">
        <v>394</v>
      </c>
      <c r="C31" s="351">
        <f>C6+C7+C17+C21</f>
        <v>501517.7299999999</v>
      </c>
      <c r="D31" s="644">
        <f>SUM(D6+D7+D17+D21)</f>
        <v>18798</v>
      </c>
      <c r="E31" s="644">
        <f>SUM(E6+E7+E17+E21)</f>
        <v>6963.65</v>
      </c>
      <c r="F31" s="644">
        <f>SUM(F6+F7+F17+F21)</f>
        <v>10017</v>
      </c>
      <c r="G31" s="644">
        <f>SUM(G6+G7+G17+G21)</f>
        <v>537296.38</v>
      </c>
      <c r="H31" s="644">
        <f>SUM(H6+H7+I17+H21)</f>
        <v>173274.62000000002</v>
      </c>
      <c r="I31" s="644">
        <f>SUM(I6+I7+K17+I21)</f>
        <v>8636.119999999999</v>
      </c>
      <c r="J31" s="647">
        <f t="shared" si="4"/>
        <v>181910.74000000002</v>
      </c>
      <c r="K31" s="644">
        <f>SUM(K6+K7+K17+K21)</f>
        <v>715324</v>
      </c>
      <c r="L31" s="352">
        <f>SUM(L6+L7+L17+L21)</f>
        <v>292.13</v>
      </c>
      <c r="M31" s="245"/>
    </row>
    <row r="32" spans="1:12" s="183" customFormat="1" ht="15" customHeight="1">
      <c r="A32" s="280"/>
      <c r="B32" s="280"/>
      <c r="C32" s="499"/>
      <c r="D32" s="499"/>
      <c r="E32" s="499"/>
      <c r="F32" s="499"/>
      <c r="G32" s="499"/>
      <c r="H32" s="499"/>
      <c r="I32" s="499"/>
      <c r="J32" s="500"/>
      <c r="K32" s="499"/>
      <c r="L32" s="499"/>
    </row>
    <row r="33" spans="1:12" ht="25.5" customHeight="1">
      <c r="A33" s="214"/>
      <c r="B33" s="215"/>
      <c r="C33" s="894" t="s">
        <v>116</v>
      </c>
      <c r="D33" s="894"/>
      <c r="E33" s="894"/>
      <c r="F33" s="894"/>
      <c r="G33" s="894"/>
      <c r="H33" s="894"/>
      <c r="I33" s="894"/>
      <c r="J33" s="894"/>
      <c r="K33" s="894"/>
      <c r="L33" s="894"/>
    </row>
    <row r="34" spans="2:12" ht="12.75">
      <c r="B34" s="216"/>
      <c r="C34" s="894" t="s">
        <v>395</v>
      </c>
      <c r="D34" s="894"/>
      <c r="E34" s="894"/>
      <c r="F34" s="894"/>
      <c r="G34" s="894"/>
      <c r="H34" s="894"/>
      <c r="I34" s="894"/>
      <c r="J34" s="894"/>
      <c r="K34" s="894"/>
      <c r="L34" s="894"/>
    </row>
    <row r="35" spans="2:12" ht="26.25" customHeight="1">
      <c r="B35" s="217"/>
      <c r="C35" s="894" t="s">
        <v>117</v>
      </c>
      <c r="D35" s="894"/>
      <c r="E35" s="894"/>
      <c r="F35" s="894"/>
      <c r="G35" s="894"/>
      <c r="H35" s="894"/>
      <c r="I35" s="894"/>
      <c r="J35" s="894"/>
      <c r="K35" s="894"/>
      <c r="L35" s="894"/>
    </row>
    <row r="36" spans="2:12" ht="26.25" customHeight="1">
      <c r="B36" s="217"/>
      <c r="C36" s="894" t="s">
        <v>118</v>
      </c>
      <c r="D36" s="894"/>
      <c r="E36" s="894"/>
      <c r="F36" s="894"/>
      <c r="G36" s="894"/>
      <c r="H36" s="894"/>
      <c r="I36" s="894"/>
      <c r="J36" s="894"/>
      <c r="K36" s="894"/>
      <c r="L36" s="894"/>
    </row>
    <row r="37" spans="2:12" ht="27" customHeight="1">
      <c r="B37" s="217"/>
      <c r="C37" s="894" t="s">
        <v>115</v>
      </c>
      <c r="D37" s="894"/>
      <c r="E37" s="894"/>
      <c r="F37" s="894"/>
      <c r="G37" s="894"/>
      <c r="H37" s="894"/>
      <c r="I37" s="894"/>
      <c r="J37" s="894"/>
      <c r="K37" s="894"/>
      <c r="L37" s="894"/>
    </row>
    <row r="38" spans="2:12" ht="26.25" customHeight="1">
      <c r="B38" s="605"/>
      <c r="C38" s="894" t="s">
        <v>119</v>
      </c>
      <c r="D38" s="894"/>
      <c r="E38" s="894"/>
      <c r="F38" s="894"/>
      <c r="G38" s="894"/>
      <c r="H38" s="894"/>
      <c r="I38" s="894"/>
      <c r="J38" s="894"/>
      <c r="K38" s="894"/>
      <c r="L38" s="894"/>
    </row>
    <row r="40" ht="12.75">
      <c r="M40" s="210"/>
    </row>
  </sheetData>
  <mergeCells count="6">
    <mergeCell ref="C37:L37"/>
    <mergeCell ref="C38:L38"/>
    <mergeCell ref="C33:L33"/>
    <mergeCell ref="C34:L34"/>
    <mergeCell ref="C35:L35"/>
    <mergeCell ref="C36:L36"/>
  </mergeCells>
  <printOptions horizontalCentered="1"/>
  <pageMargins left="0.6299212598425197" right="0.11811023622047245" top="0.5905511811023623" bottom="0.3937007874015748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G109"/>
  <sheetViews>
    <sheetView workbookViewId="0" topLeftCell="A1">
      <selection activeCell="A1" sqref="A1"/>
    </sheetView>
  </sheetViews>
  <sheetFormatPr defaultColWidth="9.140625" defaultRowHeight="12.75"/>
  <cols>
    <col min="1" max="1" width="39.421875" style="182" customWidth="1"/>
    <col min="2" max="2" width="14.421875" style="221" bestFit="1" customWidth="1"/>
    <col min="3" max="3" width="13.7109375" style="221" customWidth="1"/>
    <col min="4" max="4" width="14.140625" style="221" customWidth="1"/>
    <col min="5" max="5" width="12.140625" style="182" customWidth="1"/>
    <col min="6" max="6" width="16.7109375" style="182" customWidth="1"/>
    <col min="7" max="16384" width="9.140625" style="182" customWidth="1"/>
  </cols>
  <sheetData>
    <row r="1" spans="1:7" ht="15.75">
      <c r="A1" s="218" t="s">
        <v>396</v>
      </c>
      <c r="B1" s="219"/>
      <c r="C1" s="219"/>
      <c r="D1" s="219"/>
      <c r="E1" s="199"/>
      <c r="F1" s="199"/>
      <c r="G1" s="199"/>
    </row>
    <row r="2" spans="1:7" ht="12.75">
      <c r="A2" s="220"/>
      <c r="B2" s="219"/>
      <c r="C2" s="219"/>
      <c r="D2" s="219"/>
      <c r="E2" s="199"/>
      <c r="F2" s="199"/>
      <c r="G2" s="199"/>
    </row>
    <row r="3" spans="1:7" ht="12.75">
      <c r="A3" s="163" t="s">
        <v>397</v>
      </c>
      <c r="D3" s="222" t="s">
        <v>398</v>
      </c>
      <c r="E3" s="199"/>
      <c r="F3" s="199"/>
      <c r="G3" s="199"/>
    </row>
    <row r="4" spans="1:7" ht="13.5" thickBot="1">
      <c r="A4" s="163"/>
      <c r="E4" s="199"/>
      <c r="F4" s="199"/>
      <c r="G4" s="199"/>
    </row>
    <row r="5" spans="1:7" s="228" customFormat="1" ht="25.5" customHeight="1" thickBot="1">
      <c r="A5" s="177" t="s">
        <v>399</v>
      </c>
      <c r="B5" s="223" t="s">
        <v>400</v>
      </c>
      <c r="C5" s="224" t="s">
        <v>401</v>
      </c>
      <c r="D5" s="225" t="s">
        <v>402</v>
      </c>
      <c r="E5" s="226"/>
      <c r="F5" s="226"/>
      <c r="G5" s="227"/>
    </row>
    <row r="6" spans="1:7" ht="15.75">
      <c r="A6" s="229" t="s">
        <v>403</v>
      </c>
      <c r="B6" s="230">
        <v>0</v>
      </c>
      <c r="C6" s="231">
        <v>0</v>
      </c>
      <c r="D6" s="232">
        <f aca="true" t="shared" si="0" ref="D6:D18">SUM(B6+C6)</f>
        <v>0</v>
      </c>
      <c r="E6" s="233"/>
      <c r="F6" s="234"/>
      <c r="G6" s="199"/>
    </row>
    <row r="7" spans="1:7" ht="29.25" customHeight="1">
      <c r="A7" s="235" t="s">
        <v>404</v>
      </c>
      <c r="B7" s="236">
        <v>0</v>
      </c>
      <c r="C7" s="237">
        <v>0</v>
      </c>
      <c r="D7" s="238">
        <f t="shared" si="0"/>
        <v>0</v>
      </c>
      <c r="E7" s="233"/>
      <c r="F7" s="234"/>
      <c r="G7" s="199"/>
    </row>
    <row r="8" spans="1:7" ht="27.75" customHeight="1">
      <c r="A8" s="166" t="s">
        <v>405</v>
      </c>
      <c r="B8" s="236">
        <v>5767.24</v>
      </c>
      <c r="C8" s="237">
        <v>0</v>
      </c>
      <c r="D8" s="238">
        <f t="shared" si="0"/>
        <v>5767.24</v>
      </c>
      <c r="E8" s="233"/>
      <c r="F8" s="234"/>
      <c r="G8" s="199"/>
    </row>
    <row r="9" spans="1:7" ht="18" customHeight="1">
      <c r="A9" s="166" t="s">
        <v>406</v>
      </c>
      <c r="B9" s="236">
        <v>2149.42</v>
      </c>
      <c r="C9" s="237">
        <v>126.78</v>
      </c>
      <c r="D9" s="238">
        <f t="shared" si="0"/>
        <v>2276.2000000000003</v>
      </c>
      <c r="E9" s="233"/>
      <c r="F9" s="234"/>
      <c r="G9" s="199"/>
    </row>
    <row r="10" spans="1:7" ht="18" customHeight="1">
      <c r="A10" s="166" t="s">
        <v>407</v>
      </c>
      <c r="B10" s="236">
        <v>24757.37</v>
      </c>
      <c r="C10" s="237">
        <v>0</v>
      </c>
      <c r="D10" s="238">
        <f t="shared" si="0"/>
        <v>24757.37</v>
      </c>
      <c r="E10" s="233"/>
      <c r="F10" s="234"/>
      <c r="G10" s="199"/>
    </row>
    <row r="11" spans="1:7" ht="17.25" customHeight="1">
      <c r="A11" s="166" t="s">
        <v>408</v>
      </c>
      <c r="B11" s="236">
        <v>0</v>
      </c>
      <c r="C11" s="237">
        <v>6796.51</v>
      </c>
      <c r="D11" s="238">
        <f t="shared" si="0"/>
        <v>6796.51</v>
      </c>
      <c r="E11" s="233"/>
      <c r="F11" s="234"/>
      <c r="G11" s="199"/>
    </row>
    <row r="12" spans="1:7" ht="13.5" customHeight="1">
      <c r="A12" s="166" t="s">
        <v>409</v>
      </c>
      <c r="B12" s="236">
        <f>3919+116.1</f>
        <v>4035.1</v>
      </c>
      <c r="C12" s="237">
        <v>0</v>
      </c>
      <c r="D12" s="238">
        <f t="shared" si="0"/>
        <v>4035.1</v>
      </c>
      <c r="E12" s="233"/>
      <c r="F12" s="234"/>
      <c r="G12" s="199"/>
    </row>
    <row r="13" spans="1:7" ht="16.5" customHeight="1">
      <c r="A13" s="166" t="s">
        <v>410</v>
      </c>
      <c r="B13" s="236">
        <f>824.14+97.4</f>
        <v>921.54</v>
      </c>
      <c r="C13" s="237">
        <v>0</v>
      </c>
      <c r="D13" s="238">
        <f t="shared" si="0"/>
        <v>921.54</v>
      </c>
      <c r="E13" s="233"/>
      <c r="F13" s="234"/>
      <c r="G13" s="199"/>
    </row>
    <row r="14" spans="1:7" ht="15.75" customHeight="1">
      <c r="A14" s="166" t="s">
        <v>411</v>
      </c>
      <c r="B14" s="236">
        <v>12977.66</v>
      </c>
      <c r="C14" s="237">
        <v>451.63</v>
      </c>
      <c r="D14" s="238">
        <f t="shared" si="0"/>
        <v>13429.289999999999</v>
      </c>
      <c r="E14" s="233"/>
      <c r="F14" s="234"/>
      <c r="G14" s="199"/>
    </row>
    <row r="15" spans="1:7" ht="12.75" customHeight="1">
      <c r="A15" s="166" t="s">
        <v>412</v>
      </c>
      <c r="B15" s="236">
        <v>1969.31</v>
      </c>
      <c r="C15" s="237">
        <v>203</v>
      </c>
      <c r="D15" s="238">
        <f t="shared" si="0"/>
        <v>2172.31</v>
      </c>
      <c r="E15" s="199"/>
      <c r="F15" s="199"/>
      <c r="G15" s="199"/>
    </row>
    <row r="16" spans="1:7" ht="15" customHeight="1">
      <c r="A16" s="166" t="s">
        <v>413</v>
      </c>
      <c r="B16" s="236">
        <v>279.92</v>
      </c>
      <c r="C16" s="237">
        <v>0</v>
      </c>
      <c r="D16" s="238">
        <f t="shared" si="0"/>
        <v>279.92</v>
      </c>
      <c r="E16" s="199"/>
      <c r="F16" s="199"/>
      <c r="G16" s="199"/>
    </row>
    <row r="17" spans="1:7" ht="14.25" customHeight="1">
      <c r="A17" s="166" t="s">
        <v>414</v>
      </c>
      <c r="B17" s="236">
        <v>3101.6</v>
      </c>
      <c r="C17" s="237">
        <v>554.5</v>
      </c>
      <c r="D17" s="238">
        <f t="shared" si="0"/>
        <v>3656.1</v>
      </c>
      <c r="E17" s="199"/>
      <c r="F17" s="199"/>
      <c r="G17" s="199"/>
    </row>
    <row r="18" spans="1:7" ht="16.5" customHeight="1">
      <c r="A18" s="166" t="s">
        <v>415</v>
      </c>
      <c r="B18" s="236">
        <v>651.78</v>
      </c>
      <c r="C18" s="237">
        <v>11.3</v>
      </c>
      <c r="D18" s="238">
        <f t="shared" si="0"/>
        <v>663.0799999999999</v>
      </c>
      <c r="E18" s="199"/>
      <c r="F18" s="199"/>
      <c r="G18" s="199"/>
    </row>
    <row r="19" spans="1:7" ht="18" customHeight="1">
      <c r="A19" s="166" t="s">
        <v>416</v>
      </c>
      <c r="B19" s="236"/>
      <c r="C19" s="237"/>
      <c r="D19" s="238"/>
      <c r="E19" s="199"/>
      <c r="F19" s="199"/>
      <c r="G19" s="199"/>
    </row>
    <row r="20" spans="1:7" ht="18" customHeight="1">
      <c r="A20" s="166" t="s">
        <v>417</v>
      </c>
      <c r="B20" s="236">
        <v>10441.88</v>
      </c>
      <c r="C20" s="237">
        <v>82.26</v>
      </c>
      <c r="D20" s="238">
        <f aca="true" t="shared" si="1" ref="D20:D33">SUM(B20+C20)</f>
        <v>10524.14</v>
      </c>
      <c r="E20" s="199"/>
      <c r="F20" s="199"/>
      <c r="G20" s="199"/>
    </row>
    <row r="21" spans="1:7" ht="13.5" customHeight="1">
      <c r="A21" s="166" t="s">
        <v>418</v>
      </c>
      <c r="B21" s="236">
        <f>2780.67+43.03</f>
        <v>2823.7000000000003</v>
      </c>
      <c r="C21" s="236">
        <f>2145.96+1139.12</f>
        <v>3285.08</v>
      </c>
      <c r="D21" s="238">
        <f t="shared" si="1"/>
        <v>6108.780000000001</v>
      </c>
      <c r="E21" s="199"/>
      <c r="F21" s="199"/>
      <c r="G21" s="199"/>
    </row>
    <row r="22" spans="1:7" ht="15" customHeight="1">
      <c r="A22" s="166" t="s">
        <v>419</v>
      </c>
      <c r="B22" s="236">
        <v>1646</v>
      </c>
      <c r="C22" s="237">
        <v>692.44</v>
      </c>
      <c r="D22" s="238">
        <f t="shared" si="1"/>
        <v>2338.44</v>
      </c>
      <c r="E22" s="199"/>
      <c r="F22" s="199"/>
      <c r="G22" s="199"/>
    </row>
    <row r="23" spans="1:7" ht="15" customHeight="1">
      <c r="A23" s="166" t="s">
        <v>420</v>
      </c>
      <c r="B23" s="236">
        <v>146</v>
      </c>
      <c r="C23" s="237">
        <v>17.09</v>
      </c>
      <c r="D23" s="238">
        <f t="shared" si="1"/>
        <v>163.09</v>
      </c>
      <c r="E23" s="199"/>
      <c r="F23" s="199"/>
      <c r="G23" s="199"/>
    </row>
    <row r="24" spans="1:7" ht="12.75" customHeight="1">
      <c r="A24" s="166" t="s">
        <v>421</v>
      </c>
      <c r="B24" s="236">
        <v>1170.67</v>
      </c>
      <c r="C24" s="237">
        <v>1436.41</v>
      </c>
      <c r="D24" s="238">
        <f t="shared" si="1"/>
        <v>2607.08</v>
      </c>
      <c r="E24" s="199"/>
      <c r="F24" s="199"/>
      <c r="G24" s="199"/>
    </row>
    <row r="25" spans="1:7" ht="15.75" customHeight="1">
      <c r="A25" s="166" t="s">
        <v>422</v>
      </c>
      <c r="B25" s="236">
        <v>1281.55</v>
      </c>
      <c r="C25" s="237">
        <v>0</v>
      </c>
      <c r="D25" s="238">
        <f t="shared" si="1"/>
        <v>1281.55</v>
      </c>
      <c r="E25" s="199"/>
      <c r="F25" s="199"/>
      <c r="G25" s="199"/>
    </row>
    <row r="26" spans="1:7" ht="15" customHeight="1">
      <c r="A26" s="166" t="s">
        <v>423</v>
      </c>
      <c r="B26" s="236">
        <f>B27+B28+B29</f>
        <v>8541.55</v>
      </c>
      <c r="C26" s="236">
        <f>C27+C28+C29</f>
        <v>38.22</v>
      </c>
      <c r="D26" s="238">
        <f t="shared" si="1"/>
        <v>8579.769999999999</v>
      </c>
      <c r="E26" s="199"/>
      <c r="F26" s="199"/>
      <c r="G26" s="199"/>
    </row>
    <row r="27" spans="1:7" ht="14.25" customHeight="1">
      <c r="A27" s="166" t="s">
        <v>424</v>
      </c>
      <c r="B27" s="236">
        <v>6294</v>
      </c>
      <c r="C27" s="237">
        <v>0</v>
      </c>
      <c r="D27" s="238">
        <f t="shared" si="1"/>
        <v>6294</v>
      </c>
      <c r="E27" s="239"/>
      <c r="F27" s="199"/>
      <c r="G27" s="199"/>
    </row>
    <row r="28" spans="1:4" ht="15.75" customHeight="1">
      <c r="A28" s="166" t="s">
        <v>425</v>
      </c>
      <c r="B28" s="236">
        <v>1524.75</v>
      </c>
      <c r="C28" s="237">
        <v>0</v>
      </c>
      <c r="D28" s="238">
        <f t="shared" si="1"/>
        <v>1524.75</v>
      </c>
    </row>
    <row r="29" spans="1:4" ht="15.75" customHeight="1">
      <c r="A29" s="166" t="s">
        <v>426</v>
      </c>
      <c r="B29" s="236">
        <v>722.8</v>
      </c>
      <c r="C29" s="237">
        <v>38.22</v>
      </c>
      <c r="D29" s="238">
        <f t="shared" si="1"/>
        <v>761.02</v>
      </c>
    </row>
    <row r="30" spans="1:4" ht="15.75" customHeight="1">
      <c r="A30" s="166" t="s">
        <v>427</v>
      </c>
      <c r="B30" s="236">
        <v>0</v>
      </c>
      <c r="C30" s="237">
        <v>0</v>
      </c>
      <c r="D30" s="238">
        <f t="shared" si="1"/>
        <v>0</v>
      </c>
    </row>
    <row r="31" spans="1:4" ht="15" customHeight="1">
      <c r="A31" s="166" t="s">
        <v>428</v>
      </c>
      <c r="B31" s="236">
        <v>0</v>
      </c>
      <c r="C31" s="237">
        <v>0</v>
      </c>
      <c r="D31" s="238">
        <f t="shared" si="1"/>
        <v>0</v>
      </c>
    </row>
    <row r="32" spans="1:4" ht="14.25" customHeight="1">
      <c r="A32" s="166" t="s">
        <v>429</v>
      </c>
      <c r="B32" s="236">
        <v>0</v>
      </c>
      <c r="C32" s="237">
        <v>0</v>
      </c>
      <c r="D32" s="238">
        <f t="shared" si="1"/>
        <v>0</v>
      </c>
    </row>
    <row r="33" spans="1:4" ht="16.5" customHeight="1">
      <c r="A33" s="166" t="s">
        <v>430</v>
      </c>
      <c r="B33" s="236">
        <f>SUM(B35:B43)</f>
        <v>70824.96</v>
      </c>
      <c r="C33" s="236">
        <f>SUM(C35:C43)</f>
        <v>23143.33</v>
      </c>
      <c r="D33" s="238">
        <f t="shared" si="1"/>
        <v>93968.29000000001</v>
      </c>
    </row>
    <row r="34" spans="1:4" ht="16.5" customHeight="1">
      <c r="A34" s="168" t="s">
        <v>431</v>
      </c>
      <c r="B34" s="240"/>
      <c r="C34" s="241"/>
      <c r="D34" s="238"/>
    </row>
    <row r="35" spans="1:4" ht="16.5" customHeight="1">
      <c r="A35" s="168" t="s">
        <v>432</v>
      </c>
      <c r="B35" s="240">
        <v>314.28</v>
      </c>
      <c r="C35" s="241">
        <v>0</v>
      </c>
      <c r="D35" s="238">
        <f aca="true" t="shared" si="2" ref="D35:D45">SUM(B35+C35)</f>
        <v>314.28</v>
      </c>
    </row>
    <row r="36" spans="1:4" ht="16.5" customHeight="1">
      <c r="A36" s="168" t="s">
        <v>433</v>
      </c>
      <c r="B36" s="240">
        <v>1645.92</v>
      </c>
      <c r="C36" s="241">
        <v>0</v>
      </c>
      <c r="D36" s="238">
        <f t="shared" si="2"/>
        <v>1645.92</v>
      </c>
    </row>
    <row r="37" spans="1:4" ht="16.5" customHeight="1">
      <c r="A37" s="168" t="s">
        <v>434</v>
      </c>
      <c r="B37" s="240">
        <f>18054.33-12942.45-B12-B13</f>
        <v>155.24000000000115</v>
      </c>
      <c r="C37" s="241">
        <v>5631.64</v>
      </c>
      <c r="D37" s="238">
        <f t="shared" si="2"/>
        <v>5786.880000000001</v>
      </c>
    </row>
    <row r="38" spans="1:4" ht="16.5" customHeight="1">
      <c r="A38" s="168" t="s">
        <v>435</v>
      </c>
      <c r="B38" s="240">
        <v>947.61</v>
      </c>
      <c r="C38" s="241">
        <v>266.33</v>
      </c>
      <c r="D38" s="238">
        <f t="shared" si="2"/>
        <v>1213.94</v>
      </c>
    </row>
    <row r="39" spans="1:4" ht="25.5">
      <c r="A39" s="168" t="s">
        <v>436</v>
      </c>
      <c r="B39" s="240">
        <f>19.79+123.42+34.47+2038.69</f>
        <v>2216.37</v>
      </c>
      <c r="C39" s="241">
        <f>0.29+498.39+409.61</f>
        <v>908.29</v>
      </c>
      <c r="D39" s="238">
        <f t="shared" si="2"/>
        <v>3124.66</v>
      </c>
    </row>
    <row r="40" spans="1:4" ht="25.5">
      <c r="A40" s="168" t="s">
        <v>437</v>
      </c>
      <c r="B40" s="240">
        <v>46951.85</v>
      </c>
      <c r="C40" s="241">
        <v>0</v>
      </c>
      <c r="D40" s="238">
        <f t="shared" si="2"/>
        <v>46951.85</v>
      </c>
    </row>
    <row r="41" spans="1:4" ht="16.5" customHeight="1">
      <c r="A41" s="168" t="s">
        <v>438</v>
      </c>
      <c r="B41" s="240">
        <f>8846.77</f>
        <v>8846.77</v>
      </c>
      <c r="C41" s="241">
        <f>17604.98+150.88</f>
        <v>17755.86</v>
      </c>
      <c r="D41" s="238">
        <f t="shared" si="2"/>
        <v>26602.63</v>
      </c>
    </row>
    <row r="42" spans="1:4" ht="16.5" customHeight="1">
      <c r="A42" s="168" t="s">
        <v>439</v>
      </c>
      <c r="B42" s="240">
        <v>-1081.84</v>
      </c>
      <c r="C42" s="241">
        <v>-1434.39</v>
      </c>
      <c r="D42" s="238">
        <f t="shared" si="2"/>
        <v>-2516.23</v>
      </c>
    </row>
    <row r="43" spans="1:4" ht="16.5" customHeight="1">
      <c r="A43" s="168" t="s">
        <v>440</v>
      </c>
      <c r="B43" s="240">
        <v>10828.76</v>
      </c>
      <c r="C43" s="241">
        <v>15.6</v>
      </c>
      <c r="D43" s="238">
        <f t="shared" si="2"/>
        <v>10844.36</v>
      </c>
    </row>
    <row r="44" spans="1:4" ht="16.5" customHeight="1" thickBot="1">
      <c r="A44" s="168" t="s">
        <v>441</v>
      </c>
      <c r="B44" s="240">
        <v>7606.25</v>
      </c>
      <c r="C44" s="241">
        <v>15.6</v>
      </c>
      <c r="D44" s="238">
        <f t="shared" si="2"/>
        <v>7621.85</v>
      </c>
    </row>
    <row r="45" spans="1:4" ht="14.25" customHeight="1" thickBot="1">
      <c r="A45" s="170" t="s">
        <v>442</v>
      </c>
      <c r="B45" s="242">
        <f>SUM(B6:B33)-B7-B16-B22-B23-B24-B27-B28-B29</f>
        <v>150244.65999999997</v>
      </c>
      <c r="C45" s="243">
        <f>SUM(C6+C8+C9+C10+C11+C12+C13+C14+C15+C17+C18+C19+C20+C21+C25+C26+C30+C32+C33)</f>
        <v>34692.61</v>
      </c>
      <c r="D45" s="244">
        <f t="shared" si="2"/>
        <v>184937.26999999996</v>
      </c>
    </row>
    <row r="46" spans="1:4" ht="12.75">
      <c r="A46" s="214"/>
      <c r="B46" s="245"/>
      <c r="C46" s="245"/>
      <c r="D46" s="245"/>
    </row>
    <row r="47" spans="2:4" ht="12.75">
      <c r="B47" s="245"/>
      <c r="C47" s="245"/>
      <c r="D47" s="245"/>
    </row>
    <row r="48" spans="2:4" ht="12.75">
      <c r="B48" s="245"/>
      <c r="C48" s="245"/>
      <c r="D48" s="245"/>
    </row>
    <row r="49" spans="2:4" ht="12.75">
      <c r="B49" s="245"/>
      <c r="C49" s="245"/>
      <c r="D49" s="245"/>
    </row>
    <row r="50" spans="2:4" ht="12.75">
      <c r="B50" s="245"/>
      <c r="C50" s="245"/>
      <c r="D50" s="245"/>
    </row>
    <row r="51" spans="2:4" ht="12.75">
      <c r="B51" s="245"/>
      <c r="C51" s="245"/>
      <c r="D51" s="245"/>
    </row>
    <row r="52" spans="2:4" ht="12.75">
      <c r="B52" s="245"/>
      <c r="C52" s="245"/>
      <c r="D52" s="245"/>
    </row>
    <row r="53" spans="2:4" ht="12.75">
      <c r="B53" s="245"/>
      <c r="C53" s="245"/>
      <c r="D53" s="245"/>
    </row>
    <row r="54" spans="2:4" ht="12.75">
      <c r="B54" s="245"/>
      <c r="C54" s="245"/>
      <c r="D54" s="245"/>
    </row>
    <row r="55" spans="2:4" ht="12.75">
      <c r="B55" s="245"/>
      <c r="C55" s="245"/>
      <c r="D55" s="245"/>
    </row>
    <row r="56" spans="2:4" ht="12.75">
      <c r="B56" s="245"/>
      <c r="C56" s="245"/>
      <c r="D56" s="245"/>
    </row>
    <row r="57" spans="2:4" ht="12.75">
      <c r="B57" s="245"/>
      <c r="C57" s="245"/>
      <c r="D57" s="245"/>
    </row>
    <row r="58" spans="2:4" ht="12.75">
      <c r="B58" s="245"/>
      <c r="C58" s="245"/>
      <c r="D58" s="245"/>
    </row>
    <row r="59" spans="2:4" ht="12.75">
      <c r="B59" s="245"/>
      <c r="C59" s="245"/>
      <c r="D59" s="245"/>
    </row>
    <row r="60" spans="2:4" ht="12.75">
      <c r="B60" s="245"/>
      <c r="C60" s="245"/>
      <c r="D60" s="245"/>
    </row>
    <row r="61" spans="2:4" ht="12.75">
      <c r="B61" s="245"/>
      <c r="C61" s="245"/>
      <c r="D61" s="245"/>
    </row>
    <row r="62" spans="2:4" ht="12.75">
      <c r="B62" s="245"/>
      <c r="C62" s="245"/>
      <c r="D62" s="245"/>
    </row>
    <row r="63" spans="2:4" ht="12.75">
      <c r="B63" s="245"/>
      <c r="C63" s="245"/>
      <c r="D63" s="245"/>
    </row>
    <row r="64" spans="2:4" ht="12.75">
      <c r="B64" s="245"/>
      <c r="C64" s="245"/>
      <c r="D64" s="245"/>
    </row>
    <row r="65" spans="2:4" ht="12.75">
      <c r="B65" s="245"/>
      <c r="C65" s="245"/>
      <c r="D65" s="245"/>
    </row>
    <row r="66" spans="2:4" ht="12.75">
      <c r="B66" s="245"/>
      <c r="C66" s="245"/>
      <c r="D66" s="245"/>
    </row>
    <row r="67" spans="2:4" ht="12.75">
      <c r="B67" s="245"/>
      <c r="C67" s="245"/>
      <c r="D67" s="245"/>
    </row>
    <row r="68" spans="2:4" ht="12.75">
      <c r="B68" s="245"/>
      <c r="C68" s="245"/>
      <c r="D68" s="245"/>
    </row>
    <row r="69" spans="2:4" ht="12.75">
      <c r="B69" s="245"/>
      <c r="C69" s="245"/>
      <c r="D69" s="245"/>
    </row>
    <row r="70" spans="2:4" ht="12.75">
      <c r="B70" s="245"/>
      <c r="C70" s="245"/>
      <c r="D70" s="245"/>
    </row>
    <row r="71" spans="2:4" ht="12.75">
      <c r="B71" s="245"/>
      <c r="C71" s="245"/>
      <c r="D71" s="245"/>
    </row>
    <row r="72" spans="2:4" ht="12.75">
      <c r="B72" s="245"/>
      <c r="C72" s="245"/>
      <c r="D72" s="245"/>
    </row>
    <row r="73" spans="2:4" ht="12.75">
      <c r="B73" s="245"/>
      <c r="C73" s="245"/>
      <c r="D73" s="245"/>
    </row>
    <row r="74" spans="2:4" ht="12.75">
      <c r="B74" s="245"/>
      <c r="C74" s="245"/>
      <c r="D74" s="245"/>
    </row>
    <row r="75" spans="2:4" ht="12.75">
      <c r="B75" s="245"/>
      <c r="C75" s="245"/>
      <c r="D75" s="245"/>
    </row>
    <row r="76" spans="2:4" ht="12.75">
      <c r="B76" s="245"/>
      <c r="C76" s="245"/>
      <c r="D76" s="245"/>
    </row>
    <row r="77" spans="2:4" ht="12.75">
      <c r="B77" s="245"/>
      <c r="C77" s="245"/>
      <c r="D77" s="245"/>
    </row>
    <row r="78" spans="2:4" ht="12.75">
      <c r="B78" s="245"/>
      <c r="C78" s="245"/>
      <c r="D78" s="245"/>
    </row>
    <row r="79" spans="2:4" ht="12.75">
      <c r="B79" s="245"/>
      <c r="C79" s="245"/>
      <c r="D79" s="245"/>
    </row>
    <row r="80" spans="2:4" ht="12.75">
      <c r="B80" s="245"/>
      <c r="C80" s="245"/>
      <c r="D80" s="245"/>
    </row>
    <row r="81" spans="2:4" ht="12.75">
      <c r="B81" s="245"/>
      <c r="C81" s="245"/>
      <c r="D81" s="245"/>
    </row>
    <row r="82" spans="2:4" ht="12.75">
      <c r="B82" s="245"/>
      <c r="C82" s="245"/>
      <c r="D82" s="245"/>
    </row>
    <row r="83" spans="2:4" ht="12.75">
      <c r="B83" s="245"/>
      <c r="C83" s="245"/>
      <c r="D83" s="245"/>
    </row>
    <row r="84" spans="2:4" ht="12.75">
      <c r="B84" s="245"/>
      <c r="C84" s="245"/>
      <c r="D84" s="245"/>
    </row>
    <row r="85" spans="2:4" ht="12.75">
      <c r="B85" s="245"/>
      <c r="C85" s="245"/>
      <c r="D85" s="245"/>
    </row>
    <row r="86" spans="2:4" ht="12.75">
      <c r="B86" s="245"/>
      <c r="C86" s="245"/>
      <c r="D86" s="245"/>
    </row>
    <row r="87" spans="2:4" ht="12.75">
      <c r="B87" s="245"/>
      <c r="C87" s="245"/>
      <c r="D87" s="245"/>
    </row>
    <row r="88" spans="2:4" ht="12.75">
      <c r="B88" s="245"/>
      <c r="C88" s="245"/>
      <c r="D88" s="245"/>
    </row>
    <row r="89" spans="2:4" ht="12.75">
      <c r="B89" s="245"/>
      <c r="C89" s="245"/>
      <c r="D89" s="245"/>
    </row>
    <row r="90" spans="2:4" ht="12.75">
      <c r="B90" s="245"/>
      <c r="C90" s="245"/>
      <c r="D90" s="245"/>
    </row>
    <row r="91" spans="2:4" ht="12.75">
      <c r="B91" s="245"/>
      <c r="C91" s="245"/>
      <c r="D91" s="245"/>
    </row>
    <row r="92" spans="2:4" ht="12.75">
      <c r="B92" s="245"/>
      <c r="C92" s="245"/>
      <c r="D92" s="245"/>
    </row>
    <row r="93" spans="2:4" ht="12.75">
      <c r="B93" s="245"/>
      <c r="C93" s="245"/>
      <c r="D93" s="245"/>
    </row>
    <row r="94" spans="2:4" ht="12.75">
      <c r="B94" s="245"/>
      <c r="C94" s="245"/>
      <c r="D94" s="245"/>
    </row>
    <row r="95" spans="2:4" ht="12.75">
      <c r="B95" s="245"/>
      <c r="C95" s="245"/>
      <c r="D95" s="245"/>
    </row>
    <row r="96" spans="2:4" ht="12.75">
      <c r="B96" s="245"/>
      <c r="C96" s="245"/>
      <c r="D96" s="245"/>
    </row>
    <row r="97" spans="2:4" ht="12.75">
      <c r="B97" s="245"/>
      <c r="C97" s="245"/>
      <c r="D97" s="245"/>
    </row>
    <row r="98" spans="2:4" ht="12.75">
      <c r="B98" s="245"/>
      <c r="C98" s="245"/>
      <c r="D98" s="245"/>
    </row>
    <row r="99" spans="2:4" ht="12.75">
      <c r="B99" s="245"/>
      <c r="C99" s="245"/>
      <c r="D99" s="245"/>
    </row>
    <row r="100" spans="2:4" ht="12.75">
      <c r="B100" s="245"/>
      <c r="C100" s="245"/>
      <c r="D100" s="245"/>
    </row>
    <row r="101" spans="2:4" ht="12.75">
      <c r="B101" s="245"/>
      <c r="C101" s="245"/>
      <c r="D101" s="245"/>
    </row>
    <row r="102" spans="2:4" ht="12.75">
      <c r="B102" s="245"/>
      <c r="C102" s="245"/>
      <c r="D102" s="245"/>
    </row>
    <row r="103" spans="2:4" ht="12.75">
      <c r="B103" s="245"/>
      <c r="C103" s="245"/>
      <c r="D103" s="245"/>
    </row>
    <row r="104" spans="2:4" ht="12.75">
      <c r="B104" s="245"/>
      <c r="C104" s="245"/>
      <c r="D104" s="245"/>
    </row>
    <row r="105" spans="2:4" ht="12.75">
      <c r="B105" s="245"/>
      <c r="C105" s="245"/>
      <c r="D105" s="245"/>
    </row>
    <row r="106" spans="2:4" ht="12.75">
      <c r="B106" s="245"/>
      <c r="C106" s="245"/>
      <c r="D106" s="245"/>
    </row>
    <row r="107" spans="2:4" ht="12.75">
      <c r="B107" s="245"/>
      <c r="C107" s="245"/>
      <c r="D107" s="245"/>
    </row>
    <row r="108" spans="2:4" ht="12.75">
      <c r="B108" s="245"/>
      <c r="C108" s="245"/>
      <c r="D108" s="245"/>
    </row>
    <row r="109" spans="2:4" ht="12.75">
      <c r="B109" s="245"/>
      <c r="C109" s="245"/>
      <c r="D109" s="245"/>
    </row>
  </sheetData>
  <printOptions horizontalCentered="1"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L27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247" customWidth="1"/>
    <col min="2" max="2" width="13.8515625" style="247" customWidth="1"/>
    <col min="3" max="3" width="31.28125" style="247" customWidth="1"/>
    <col min="4" max="4" width="11.421875" style="557" customWidth="1"/>
    <col min="5" max="5" width="9.8515625" style="557" customWidth="1"/>
    <col min="6" max="6" width="11.57421875" style="557" customWidth="1"/>
    <col min="7" max="7" width="10.28125" style="557" customWidth="1"/>
    <col min="8" max="8" width="11.421875" style="557" customWidth="1"/>
    <col min="9" max="9" width="10.140625" style="557" customWidth="1"/>
    <col min="10" max="10" width="10.7109375" style="557" customWidth="1"/>
    <col min="11" max="11" width="12.28125" style="557" customWidth="1"/>
    <col min="12" max="12" width="11.7109375" style="557" customWidth="1"/>
    <col min="13" max="16384" width="9.140625" style="247" customWidth="1"/>
  </cols>
  <sheetData>
    <row r="1" spans="1:10" ht="15.75">
      <c r="A1" s="246" t="s">
        <v>443</v>
      </c>
      <c r="J1" s="558"/>
    </row>
    <row r="2" spans="1:10" ht="15.75">
      <c r="A2" s="246"/>
      <c r="J2" s="558"/>
    </row>
    <row r="3" spans="1:10" ht="15.75">
      <c r="A3" s="246" t="s">
        <v>444</v>
      </c>
      <c r="J3" s="558"/>
    </row>
    <row r="4" spans="1:12" ht="13.5" thickBot="1">
      <c r="A4" s="248"/>
      <c r="L4" s="559" t="s">
        <v>329</v>
      </c>
    </row>
    <row r="5" spans="1:12" ht="12.75" customHeight="1">
      <c r="A5" s="965" t="s">
        <v>276</v>
      </c>
      <c r="B5" s="249"/>
      <c r="C5" s="250"/>
      <c r="D5" s="876" t="s">
        <v>445</v>
      </c>
      <c r="E5" s="877"/>
      <c r="F5" s="877"/>
      <c r="G5" s="878"/>
      <c r="H5" s="873" t="s">
        <v>446</v>
      </c>
      <c r="I5" s="874"/>
      <c r="J5" s="908" t="s">
        <v>447</v>
      </c>
      <c r="K5" s="908" t="s">
        <v>448</v>
      </c>
      <c r="L5" s="895" t="s">
        <v>449</v>
      </c>
    </row>
    <row r="6" spans="1:12" ht="16.5" customHeight="1">
      <c r="A6" s="898" t="s">
        <v>450</v>
      </c>
      <c r="B6" s="900" t="s">
        <v>451</v>
      </c>
      <c r="C6" s="902" t="s">
        <v>452</v>
      </c>
      <c r="D6" s="905" t="s">
        <v>453</v>
      </c>
      <c r="E6" s="906"/>
      <c r="F6" s="905" t="s">
        <v>454</v>
      </c>
      <c r="G6" s="906"/>
      <c r="H6" s="875"/>
      <c r="I6" s="907"/>
      <c r="J6" s="909"/>
      <c r="K6" s="909"/>
      <c r="L6" s="896"/>
    </row>
    <row r="7" spans="1:12" ht="12.75">
      <c r="A7" s="898"/>
      <c r="B7" s="900"/>
      <c r="C7" s="903"/>
      <c r="D7" s="560" t="s">
        <v>455</v>
      </c>
      <c r="E7" s="561" t="s">
        <v>456</v>
      </c>
      <c r="F7" s="561" t="s">
        <v>455</v>
      </c>
      <c r="G7" s="561" t="s">
        <v>456</v>
      </c>
      <c r="H7" s="561" t="s">
        <v>455</v>
      </c>
      <c r="I7" s="561" t="s">
        <v>456</v>
      </c>
      <c r="J7" s="910"/>
      <c r="K7" s="910"/>
      <c r="L7" s="897"/>
    </row>
    <row r="8" spans="1:12" s="659" customFormat="1" ht="13.5" thickBot="1">
      <c r="A8" s="899"/>
      <c r="B8" s="901"/>
      <c r="C8" s="904"/>
      <c r="D8" s="562" t="s">
        <v>457</v>
      </c>
      <c r="E8" s="563" t="s">
        <v>458</v>
      </c>
      <c r="F8" s="563" t="s">
        <v>459</v>
      </c>
      <c r="G8" s="563" t="s">
        <v>460</v>
      </c>
      <c r="H8" s="563" t="s">
        <v>461</v>
      </c>
      <c r="I8" s="563" t="s">
        <v>462</v>
      </c>
      <c r="J8" s="563" t="s">
        <v>463</v>
      </c>
      <c r="K8" s="563" t="s">
        <v>464</v>
      </c>
      <c r="L8" s="658" t="s">
        <v>465</v>
      </c>
    </row>
    <row r="9" spans="1:12" ht="38.25">
      <c r="A9" s="252" t="s">
        <v>466</v>
      </c>
      <c r="B9" s="253" t="s">
        <v>467</v>
      </c>
      <c r="C9" s="254" t="s">
        <v>468</v>
      </c>
      <c r="D9" s="564">
        <v>0</v>
      </c>
      <c r="E9" s="564">
        <v>0</v>
      </c>
      <c r="F9" s="564">
        <v>2550</v>
      </c>
      <c r="G9" s="564">
        <v>2550</v>
      </c>
      <c r="H9" s="564">
        <v>0</v>
      </c>
      <c r="I9" s="564">
        <v>0</v>
      </c>
      <c r="J9" s="564">
        <v>0</v>
      </c>
      <c r="K9" s="564">
        <f aca="true" t="shared" si="0" ref="K9:K14">E9+G9+I9+J9</f>
        <v>2550</v>
      </c>
      <c r="L9" s="565">
        <f>D9+F9+H9-E9-G9-I9</f>
        <v>0</v>
      </c>
    </row>
    <row r="10" spans="1:12" ht="12.75">
      <c r="A10" s="252" t="s">
        <v>469</v>
      </c>
      <c r="B10" s="253" t="s">
        <v>470</v>
      </c>
      <c r="C10" s="253" t="s">
        <v>471</v>
      </c>
      <c r="D10" s="564">
        <v>0</v>
      </c>
      <c r="E10" s="564">
        <v>0</v>
      </c>
      <c r="F10" s="564">
        <v>30718</v>
      </c>
      <c r="G10" s="564">
        <v>30718</v>
      </c>
      <c r="H10" s="564">
        <v>0</v>
      </c>
      <c r="I10" s="564">
        <v>0</v>
      </c>
      <c r="J10" s="564">
        <v>1038</v>
      </c>
      <c r="K10" s="564">
        <f t="shared" si="0"/>
        <v>31756</v>
      </c>
      <c r="L10" s="565">
        <f>D10+F10+H10-E10-G10-I10</f>
        <v>0</v>
      </c>
    </row>
    <row r="11" spans="1:12" ht="38.25">
      <c r="A11" s="252" t="s">
        <v>472</v>
      </c>
      <c r="B11" s="253" t="s">
        <v>473</v>
      </c>
      <c r="C11" s="254" t="s">
        <v>474</v>
      </c>
      <c r="D11" s="564">
        <v>0</v>
      </c>
      <c r="E11" s="564">
        <v>0</v>
      </c>
      <c r="F11" s="564">
        <v>6324</v>
      </c>
      <c r="G11" s="564">
        <v>6322</v>
      </c>
      <c r="H11" s="564">
        <v>0</v>
      </c>
      <c r="I11" s="564">
        <v>0</v>
      </c>
      <c r="J11" s="564">
        <v>0</v>
      </c>
      <c r="K11" s="564">
        <f t="shared" si="0"/>
        <v>6322</v>
      </c>
      <c r="L11" s="565">
        <f>D11+F11+H11-E11-G11-I11</f>
        <v>2</v>
      </c>
    </row>
    <row r="12" spans="1:12" ht="25.5">
      <c r="A12" s="252" t="s">
        <v>475</v>
      </c>
      <c r="B12" s="253" t="s">
        <v>476</v>
      </c>
      <c r="C12" s="254" t="s">
        <v>477</v>
      </c>
      <c r="D12" s="564">
        <v>55417</v>
      </c>
      <c r="E12" s="564">
        <v>55417</v>
      </c>
      <c r="F12" s="564">
        <v>0</v>
      </c>
      <c r="G12" s="564">
        <v>0</v>
      </c>
      <c r="H12" s="564">
        <v>0</v>
      </c>
      <c r="I12" s="564">
        <v>0</v>
      </c>
      <c r="J12" s="564">
        <v>280</v>
      </c>
      <c r="K12" s="564">
        <f t="shared" si="0"/>
        <v>55697</v>
      </c>
      <c r="L12" s="565">
        <f>D12+F12+H12-E12-G12-I12</f>
        <v>0</v>
      </c>
    </row>
    <row r="13" spans="1:12" ht="12.75">
      <c r="A13" s="255"/>
      <c r="B13" s="251"/>
      <c r="C13" s="251"/>
      <c r="D13" s="561"/>
      <c r="E13" s="561"/>
      <c r="F13" s="561"/>
      <c r="G13" s="561"/>
      <c r="H13" s="561"/>
      <c r="I13" s="561"/>
      <c r="J13" s="561"/>
      <c r="K13" s="561">
        <f t="shared" si="0"/>
        <v>0</v>
      </c>
      <c r="L13" s="566"/>
    </row>
    <row r="14" spans="1:12" ht="13.5" thickBot="1">
      <c r="A14" s="966"/>
      <c r="B14" s="967" t="s">
        <v>478</v>
      </c>
      <c r="C14" s="967"/>
      <c r="D14" s="968">
        <f aca="true" t="shared" si="1" ref="D14:J14">SUM(D9:D13)</f>
        <v>55417</v>
      </c>
      <c r="E14" s="968">
        <f t="shared" si="1"/>
        <v>55417</v>
      </c>
      <c r="F14" s="968">
        <f t="shared" si="1"/>
        <v>39592</v>
      </c>
      <c r="G14" s="968">
        <f t="shared" si="1"/>
        <v>39590</v>
      </c>
      <c r="H14" s="968">
        <f t="shared" si="1"/>
        <v>0</v>
      </c>
      <c r="I14" s="968">
        <f t="shared" si="1"/>
        <v>0</v>
      </c>
      <c r="J14" s="968">
        <f t="shared" si="1"/>
        <v>1318</v>
      </c>
      <c r="K14" s="968">
        <f t="shared" si="0"/>
        <v>96325</v>
      </c>
      <c r="L14" s="969">
        <f>D14+F14+H14-E14-G14-I14</f>
        <v>2</v>
      </c>
    </row>
    <row r="16" spans="1:12" ht="13.5" thickBot="1">
      <c r="A16" s="248"/>
      <c r="L16" s="559" t="s">
        <v>329</v>
      </c>
    </row>
    <row r="17" spans="1:12" ht="12.75" customHeight="1">
      <c r="A17" s="965" t="s">
        <v>277</v>
      </c>
      <c r="B17" s="249"/>
      <c r="C17" s="250"/>
      <c r="D17" s="876" t="s">
        <v>445</v>
      </c>
      <c r="E17" s="877"/>
      <c r="F17" s="877"/>
      <c r="G17" s="878"/>
      <c r="H17" s="873" t="s">
        <v>446</v>
      </c>
      <c r="I17" s="874"/>
      <c r="J17" s="908" t="s">
        <v>447</v>
      </c>
      <c r="K17" s="908" t="s">
        <v>448</v>
      </c>
      <c r="L17" s="895" t="s">
        <v>449</v>
      </c>
    </row>
    <row r="18" spans="1:12" ht="16.5" customHeight="1">
      <c r="A18" s="898" t="s">
        <v>450</v>
      </c>
      <c r="B18" s="900" t="s">
        <v>451</v>
      </c>
      <c r="C18" s="902" t="s">
        <v>452</v>
      </c>
      <c r="D18" s="905" t="s">
        <v>453</v>
      </c>
      <c r="E18" s="906"/>
      <c r="F18" s="905" t="s">
        <v>454</v>
      </c>
      <c r="G18" s="906"/>
      <c r="H18" s="875"/>
      <c r="I18" s="907"/>
      <c r="J18" s="909"/>
      <c r="K18" s="909"/>
      <c r="L18" s="896"/>
    </row>
    <row r="19" spans="1:12" ht="12.75">
      <c r="A19" s="898"/>
      <c r="B19" s="900"/>
      <c r="C19" s="903"/>
      <c r="D19" s="560" t="s">
        <v>455</v>
      </c>
      <c r="E19" s="561" t="s">
        <v>456</v>
      </c>
      <c r="F19" s="561" t="s">
        <v>455</v>
      </c>
      <c r="G19" s="561" t="s">
        <v>456</v>
      </c>
      <c r="H19" s="561" t="s">
        <v>455</v>
      </c>
      <c r="I19" s="561" t="s">
        <v>456</v>
      </c>
      <c r="J19" s="910"/>
      <c r="K19" s="910"/>
      <c r="L19" s="897"/>
    </row>
    <row r="20" spans="1:12" ht="13.5" thickBot="1">
      <c r="A20" s="899"/>
      <c r="B20" s="901"/>
      <c r="C20" s="904"/>
      <c r="D20" s="562" t="s">
        <v>457</v>
      </c>
      <c r="E20" s="563" t="s">
        <v>458</v>
      </c>
      <c r="F20" s="563" t="s">
        <v>459</v>
      </c>
      <c r="G20" s="563" t="s">
        <v>460</v>
      </c>
      <c r="H20" s="563" t="s">
        <v>461</v>
      </c>
      <c r="I20" s="563" t="s">
        <v>462</v>
      </c>
      <c r="J20" s="563" t="s">
        <v>463</v>
      </c>
      <c r="K20" s="563" t="s">
        <v>464</v>
      </c>
      <c r="L20" s="658" t="s">
        <v>465</v>
      </c>
    </row>
    <row r="21" spans="1:12" ht="25.5">
      <c r="A21" s="255" t="s">
        <v>466</v>
      </c>
      <c r="B21" s="256" t="s">
        <v>480</v>
      </c>
      <c r="C21" s="257" t="s">
        <v>481</v>
      </c>
      <c r="D21" s="561">
        <v>0</v>
      </c>
      <c r="E21" s="561">
        <v>0</v>
      </c>
      <c r="F21" s="561">
        <v>6044</v>
      </c>
      <c r="G21" s="561">
        <v>6044</v>
      </c>
      <c r="H21" s="561">
        <v>0</v>
      </c>
      <c r="I21" s="561">
        <v>0</v>
      </c>
      <c r="J21" s="561">
        <v>529</v>
      </c>
      <c r="K21" s="564">
        <f>E21+G21+I21+J21</f>
        <v>6573</v>
      </c>
      <c r="L21" s="565">
        <f>D21+F21+H21-E21-G21-I21</f>
        <v>0</v>
      </c>
    </row>
    <row r="22" spans="1:12" ht="12.75">
      <c r="A22" s="255"/>
      <c r="B22" s="251"/>
      <c r="C22" s="251"/>
      <c r="D22" s="561"/>
      <c r="E22" s="561"/>
      <c r="F22" s="561"/>
      <c r="G22" s="561"/>
      <c r="H22" s="561"/>
      <c r="I22" s="561"/>
      <c r="J22" s="561"/>
      <c r="K22" s="561"/>
      <c r="L22" s="566"/>
    </row>
    <row r="23" spans="1:12" ht="13.5" thickBot="1">
      <c r="A23" s="966"/>
      <c r="B23" s="967" t="s">
        <v>278</v>
      </c>
      <c r="C23" s="967"/>
      <c r="D23" s="968">
        <f>D21</f>
        <v>0</v>
      </c>
      <c r="E23" s="968">
        <f>E21</f>
        <v>0</v>
      </c>
      <c r="F23" s="968">
        <f>F21</f>
        <v>6044</v>
      </c>
      <c r="G23" s="968">
        <f>G21</f>
        <v>6044</v>
      </c>
      <c r="H23" s="968">
        <f>H21</f>
        <v>0</v>
      </c>
      <c r="I23" s="968">
        <f>I21</f>
        <v>0</v>
      </c>
      <c r="J23" s="968">
        <f>J21</f>
        <v>529</v>
      </c>
      <c r="K23" s="968">
        <f>K21</f>
        <v>6573</v>
      </c>
      <c r="L23" s="972">
        <f>L21</f>
        <v>0</v>
      </c>
    </row>
    <row r="24" spans="4:12" s="970" customFormat="1" ht="13.5" thickBot="1">
      <c r="D24" s="971"/>
      <c r="E24" s="971"/>
      <c r="F24" s="971"/>
      <c r="G24" s="971"/>
      <c r="H24" s="971"/>
      <c r="I24" s="971"/>
      <c r="J24" s="971"/>
      <c r="K24" s="971"/>
      <c r="L24" s="971"/>
    </row>
    <row r="25" spans="1:12" s="248" customFormat="1" ht="13.5" thickBot="1">
      <c r="A25" s="973"/>
      <c r="B25" s="974" t="s">
        <v>479</v>
      </c>
      <c r="C25" s="974"/>
      <c r="D25" s="975">
        <f>D14+D23</f>
        <v>55417</v>
      </c>
      <c r="E25" s="975">
        <f aca="true" t="shared" si="2" ref="E25:L25">E14+E23</f>
        <v>55417</v>
      </c>
      <c r="F25" s="975">
        <f t="shared" si="2"/>
        <v>45636</v>
      </c>
      <c r="G25" s="975">
        <f t="shared" si="2"/>
        <v>45634</v>
      </c>
      <c r="H25" s="975">
        <f t="shared" si="2"/>
        <v>0</v>
      </c>
      <c r="I25" s="975">
        <f t="shared" si="2"/>
        <v>0</v>
      </c>
      <c r="J25" s="975">
        <f t="shared" si="2"/>
        <v>1847</v>
      </c>
      <c r="K25" s="975">
        <f t="shared" si="2"/>
        <v>102898</v>
      </c>
      <c r="L25" s="976">
        <f t="shared" si="2"/>
        <v>2</v>
      </c>
    </row>
    <row r="27" ht="12.75">
      <c r="B27" s="247" t="s">
        <v>482</v>
      </c>
    </row>
  </sheetData>
  <mergeCells count="20">
    <mergeCell ref="L5:L7"/>
    <mergeCell ref="J5:J7"/>
    <mergeCell ref="K5:K7"/>
    <mergeCell ref="H5:I6"/>
    <mergeCell ref="D5:G5"/>
    <mergeCell ref="D6:E6"/>
    <mergeCell ref="F6:G6"/>
    <mergeCell ref="A6:A8"/>
    <mergeCell ref="B6:B8"/>
    <mergeCell ref="C6:C8"/>
    <mergeCell ref="L17:L19"/>
    <mergeCell ref="A18:A20"/>
    <mergeCell ref="B18:B20"/>
    <mergeCell ref="C18:C20"/>
    <mergeCell ref="D18:E18"/>
    <mergeCell ref="F18:G18"/>
    <mergeCell ref="D17:G17"/>
    <mergeCell ref="H17:I18"/>
    <mergeCell ref="J17:J19"/>
    <mergeCell ref="K17:K19"/>
  </mergeCells>
  <printOptions horizontalCentered="1"/>
  <pageMargins left="0.4724409448818898" right="0.3937007874015748" top="0.984251968503937" bottom="0.984251968503937" header="0.5118110236220472" footer="0.5118110236220472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G27"/>
  <sheetViews>
    <sheetView workbookViewId="0" topLeftCell="A1">
      <selection activeCell="A11" sqref="A11:G11"/>
    </sheetView>
  </sheetViews>
  <sheetFormatPr defaultColWidth="9.140625" defaultRowHeight="12.75"/>
  <cols>
    <col min="1" max="1" width="3.140625" style="182" customWidth="1"/>
    <col min="2" max="2" width="9.8515625" style="182" customWidth="1"/>
    <col min="3" max="3" width="51.140625" style="182" customWidth="1"/>
    <col min="4" max="4" width="12.57421875" style="182" customWidth="1"/>
    <col min="5" max="5" width="15.140625" style="182" customWidth="1"/>
    <col min="6" max="6" width="12.57421875" style="182" customWidth="1"/>
    <col min="7" max="7" width="15.00390625" style="182" customWidth="1"/>
    <col min="8" max="16384" width="9.140625" style="182" customWidth="1"/>
  </cols>
  <sheetData>
    <row r="1" spans="1:3" ht="15.75">
      <c r="A1" s="258"/>
      <c r="B1" s="258"/>
      <c r="C1" s="162" t="s">
        <v>483</v>
      </c>
    </row>
    <row r="2" spans="1:2" ht="16.5" thickBot="1">
      <c r="A2" s="258"/>
      <c r="B2" s="258"/>
    </row>
    <row r="3" spans="1:7" ht="12.75">
      <c r="A3" s="911" t="s">
        <v>484</v>
      </c>
      <c r="B3" s="918" t="s">
        <v>451</v>
      </c>
      <c r="C3" s="914" t="s">
        <v>485</v>
      </c>
      <c r="D3" s="914" t="s">
        <v>486</v>
      </c>
      <c r="E3" s="914"/>
      <c r="F3" s="914"/>
      <c r="G3" s="928"/>
    </row>
    <row r="4" spans="1:7" ht="14.25" customHeight="1">
      <c r="A4" s="912"/>
      <c r="B4" s="919"/>
      <c r="C4" s="915"/>
      <c r="D4" s="915" t="s">
        <v>487</v>
      </c>
      <c r="E4" s="915"/>
      <c r="F4" s="915" t="s">
        <v>362</v>
      </c>
      <c r="G4" s="927"/>
    </row>
    <row r="5" spans="1:7" ht="18.75" customHeight="1">
      <c r="A5" s="912"/>
      <c r="B5" s="919"/>
      <c r="C5" s="915"/>
      <c r="D5" s="259" t="s">
        <v>488</v>
      </c>
      <c r="E5" s="259" t="s">
        <v>251</v>
      </c>
      <c r="F5" s="259" t="s">
        <v>488</v>
      </c>
      <c r="G5" s="260" t="s">
        <v>251</v>
      </c>
    </row>
    <row r="6" spans="1:7" ht="13.5" thickBot="1">
      <c r="A6" s="913"/>
      <c r="B6" s="920"/>
      <c r="C6" s="916"/>
      <c r="D6" s="929" t="s">
        <v>489</v>
      </c>
      <c r="E6" s="916"/>
      <c r="F6" s="929" t="s">
        <v>490</v>
      </c>
      <c r="G6" s="930"/>
    </row>
    <row r="7" spans="1:7" ht="20.25" customHeight="1">
      <c r="A7" s="921" t="s">
        <v>491</v>
      </c>
      <c r="B7" s="922"/>
      <c r="C7" s="922"/>
      <c r="D7" s="922"/>
      <c r="E7" s="922"/>
      <c r="F7" s="922"/>
      <c r="G7" s="923"/>
    </row>
    <row r="8" spans="1:7" ht="15" customHeight="1">
      <c r="A8" s="261" t="s">
        <v>492</v>
      </c>
      <c r="B8" s="262"/>
      <c r="C8" s="263"/>
      <c r="D8" s="264"/>
      <c r="E8" s="264"/>
      <c r="F8" s="264"/>
      <c r="G8" s="265"/>
    </row>
    <row r="9" spans="1:7" ht="15.75">
      <c r="A9" s="266"/>
      <c r="B9" s="267"/>
      <c r="C9" s="268"/>
      <c r="D9" s="269"/>
      <c r="E9" s="269"/>
      <c r="F9" s="269"/>
      <c r="G9" s="270"/>
    </row>
    <row r="10" spans="1:7" ht="15.75">
      <c r="A10" s="266"/>
      <c r="B10" s="267"/>
      <c r="C10" s="268"/>
      <c r="D10" s="269"/>
      <c r="E10" s="269"/>
      <c r="F10" s="269"/>
      <c r="G10" s="270"/>
    </row>
    <row r="11" spans="1:7" ht="17.25" customHeight="1">
      <c r="A11" s="924" t="s">
        <v>493</v>
      </c>
      <c r="B11" s="925"/>
      <c r="C11" s="925"/>
      <c r="D11" s="925"/>
      <c r="E11" s="925"/>
      <c r="F11" s="925"/>
      <c r="G11" s="926"/>
    </row>
    <row r="12" spans="1:7" ht="15.75" customHeight="1">
      <c r="A12" s="261" t="s">
        <v>492</v>
      </c>
      <c r="B12" s="267"/>
      <c r="C12" s="263"/>
      <c r="D12" s="263"/>
      <c r="E12" s="263"/>
      <c r="F12" s="263"/>
      <c r="G12" s="265"/>
    </row>
    <row r="13" spans="1:7" ht="15.75">
      <c r="A13" s="266"/>
      <c r="B13" s="267"/>
      <c r="C13" s="268"/>
      <c r="D13" s="269"/>
      <c r="E13" s="269"/>
      <c r="F13" s="269"/>
      <c r="G13" s="270"/>
    </row>
    <row r="14" spans="1:7" ht="15.75">
      <c r="A14" s="266"/>
      <c r="B14" s="267"/>
      <c r="C14" s="268"/>
      <c r="D14" s="269"/>
      <c r="E14" s="269"/>
      <c r="F14" s="269"/>
      <c r="G14" s="270"/>
    </row>
    <row r="15" spans="1:7" ht="15.75" customHeight="1">
      <c r="A15" s="924" t="s">
        <v>494</v>
      </c>
      <c r="B15" s="925"/>
      <c r="C15" s="925"/>
      <c r="D15" s="925"/>
      <c r="E15" s="925"/>
      <c r="F15" s="925"/>
      <c r="G15" s="926"/>
    </row>
    <row r="16" spans="1:7" ht="15.75">
      <c r="A16" s="261" t="s">
        <v>492</v>
      </c>
      <c r="B16" s="267"/>
      <c r="C16" s="269"/>
      <c r="D16" s="269"/>
      <c r="E16" s="269"/>
      <c r="F16" s="269"/>
      <c r="G16" s="270"/>
    </row>
    <row r="17" spans="1:7" ht="15.75">
      <c r="A17" s="266"/>
      <c r="B17" s="267"/>
      <c r="C17" s="271"/>
      <c r="D17" s="269"/>
      <c r="E17" s="269"/>
      <c r="F17" s="269"/>
      <c r="G17" s="270"/>
    </row>
    <row r="18" spans="1:7" ht="16.5" thickBot="1">
      <c r="A18" s="272"/>
      <c r="B18" s="273"/>
      <c r="C18" s="274"/>
      <c r="D18" s="275"/>
      <c r="E18" s="275"/>
      <c r="F18" s="275"/>
      <c r="G18" s="276"/>
    </row>
    <row r="19" spans="1:7" ht="15.75">
      <c r="A19" s="234"/>
      <c r="B19" s="234"/>
      <c r="C19" s="277"/>
      <c r="D19" s="234"/>
      <c r="E19" s="234"/>
      <c r="F19" s="234"/>
      <c r="G19" s="234"/>
    </row>
    <row r="20" spans="2:7" ht="15.75">
      <c r="B20" s="278" t="s">
        <v>495</v>
      </c>
      <c r="C20" s="277"/>
      <c r="D20" s="234"/>
      <c r="E20" s="234"/>
      <c r="F20" s="234"/>
      <c r="G20" s="234"/>
    </row>
    <row r="21" spans="3:7" ht="16.5" customHeight="1">
      <c r="C21" s="277"/>
      <c r="D21" s="234"/>
      <c r="E21" s="234"/>
      <c r="F21" s="234"/>
      <c r="G21" s="234"/>
    </row>
    <row r="22" spans="1:7" ht="15.75">
      <c r="A22" s="234"/>
      <c r="B22" s="234"/>
      <c r="C22" s="277"/>
      <c r="D22" s="234"/>
      <c r="E22" s="234"/>
      <c r="F22" s="234"/>
      <c r="G22" s="234"/>
    </row>
    <row r="23" spans="1:2" ht="12.75">
      <c r="A23" s="279"/>
      <c r="B23" s="279"/>
    </row>
    <row r="25" spans="1:7" ht="12.75">
      <c r="A25" s="199"/>
      <c r="B25" s="199"/>
      <c r="C25" s="199"/>
      <c r="D25" s="199"/>
      <c r="E25" s="199"/>
      <c r="F25" s="199"/>
      <c r="G25" s="199"/>
    </row>
    <row r="26" spans="1:7" ht="12.75">
      <c r="A26" s="917"/>
      <c r="B26" s="226"/>
      <c r="C26" s="247"/>
      <c r="D26" s="280"/>
      <c r="E26" s="280"/>
      <c r="F26" s="280"/>
      <c r="G26" s="226"/>
    </row>
    <row r="27" spans="1:7" ht="12.75">
      <c r="A27" s="917"/>
      <c r="B27" s="226"/>
      <c r="C27" s="226"/>
      <c r="D27" s="226"/>
      <c r="E27" s="226"/>
      <c r="F27" s="226"/>
      <c r="G27" s="226"/>
    </row>
  </sheetData>
  <mergeCells count="12">
    <mergeCell ref="D6:E6"/>
    <mergeCell ref="F6:G6"/>
    <mergeCell ref="A3:A6"/>
    <mergeCell ref="C3:C6"/>
    <mergeCell ref="A26:A27"/>
    <mergeCell ref="D4:E4"/>
    <mergeCell ref="B3:B6"/>
    <mergeCell ref="A7:G7"/>
    <mergeCell ref="A11:G11"/>
    <mergeCell ref="A15:G15"/>
    <mergeCell ref="F4:G4"/>
    <mergeCell ref="D3:G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5"/>
  </sheetPr>
  <dimension ref="A1:D57"/>
  <sheetViews>
    <sheetView workbookViewId="0" topLeftCell="A1">
      <selection activeCell="A28" sqref="A28"/>
    </sheetView>
  </sheetViews>
  <sheetFormatPr defaultColWidth="9.140625" defaultRowHeight="12.75"/>
  <cols>
    <col min="1" max="1" width="37.421875" style="182" bestFit="1" customWidth="1"/>
    <col min="2" max="2" width="15.28125" style="210" customWidth="1"/>
    <col min="3" max="3" width="15.8515625" style="210" bestFit="1" customWidth="1"/>
    <col min="4" max="4" width="14.421875" style="245" customWidth="1"/>
    <col min="5" max="16384" width="9.140625" style="182" customWidth="1"/>
  </cols>
  <sheetData>
    <row r="1" ht="15.75">
      <c r="A1" s="162" t="s">
        <v>496</v>
      </c>
    </row>
    <row r="2" spans="1:4" ht="12.75">
      <c r="A2" s="199"/>
      <c r="B2" s="239"/>
      <c r="C2" s="239"/>
      <c r="D2" s="281"/>
    </row>
    <row r="3" spans="1:4" ht="12.75">
      <c r="A3" s="163" t="s">
        <v>497</v>
      </c>
      <c r="B3" s="282"/>
      <c r="C3" s="282"/>
      <c r="D3" s="283" t="s">
        <v>329</v>
      </c>
    </row>
    <row r="4" ht="13.5" thickBot="1"/>
    <row r="5" spans="1:4" s="228" customFormat="1" ht="15.75" customHeight="1" thickBot="1">
      <c r="A5" s="177" t="s">
        <v>498</v>
      </c>
      <c r="B5" s="223" t="s">
        <v>499</v>
      </c>
      <c r="C5" s="224" t="s">
        <v>401</v>
      </c>
      <c r="D5" s="225" t="s">
        <v>372</v>
      </c>
    </row>
    <row r="6" spans="1:4" ht="15" customHeight="1">
      <c r="A6" s="229" t="s">
        <v>500</v>
      </c>
      <c r="B6" s="230">
        <f>B7+B8+B12+B13</f>
        <v>511187.96</v>
      </c>
      <c r="C6" s="230">
        <f>C7+C8+C12+C13</f>
        <v>7369.37</v>
      </c>
      <c r="D6" s="232">
        <f aca="true" t="shared" si="0" ref="D6:D36">SUM(B6+C6)</f>
        <v>518557.33</v>
      </c>
    </row>
    <row r="7" spans="1:4" ht="15" customHeight="1">
      <c r="A7" s="284" t="s">
        <v>501</v>
      </c>
      <c r="B7" s="236">
        <v>330973</v>
      </c>
      <c r="C7" s="237">
        <v>4758</v>
      </c>
      <c r="D7" s="238">
        <f t="shared" si="0"/>
        <v>335731</v>
      </c>
    </row>
    <row r="8" spans="1:4" ht="13.5" customHeight="1">
      <c r="A8" s="284" t="s">
        <v>502</v>
      </c>
      <c r="B8" s="236">
        <f>B9+B10+B11</f>
        <v>16866</v>
      </c>
      <c r="C8" s="236">
        <f>C9+C10+C11</f>
        <v>770</v>
      </c>
      <c r="D8" s="238">
        <f t="shared" si="0"/>
        <v>17636</v>
      </c>
    </row>
    <row r="9" spans="1:4" ht="15" customHeight="1">
      <c r="A9" s="284" t="s">
        <v>503</v>
      </c>
      <c r="B9" s="236">
        <v>16866</v>
      </c>
      <c r="C9" s="237">
        <v>732</v>
      </c>
      <c r="D9" s="238">
        <f t="shared" si="0"/>
        <v>17598</v>
      </c>
    </row>
    <row r="10" spans="1:4" ht="12.75">
      <c r="A10" s="284" t="s">
        <v>504</v>
      </c>
      <c r="B10" s="236">
        <v>0</v>
      </c>
      <c r="C10" s="237">
        <v>38</v>
      </c>
      <c r="D10" s="238">
        <f t="shared" si="0"/>
        <v>38</v>
      </c>
    </row>
    <row r="11" spans="1:4" ht="12.75">
      <c r="A11" s="284" t="s">
        <v>505</v>
      </c>
      <c r="B11" s="236">
        <v>0</v>
      </c>
      <c r="C11" s="237">
        <v>0</v>
      </c>
      <c r="D11" s="238">
        <f t="shared" si="0"/>
        <v>0</v>
      </c>
    </row>
    <row r="12" spans="1:4" ht="12.75">
      <c r="A12" s="284" t="s">
        <v>506</v>
      </c>
      <c r="B12" s="236">
        <v>119044.66</v>
      </c>
      <c r="C12" s="237">
        <v>1691.88</v>
      </c>
      <c r="D12" s="238">
        <f t="shared" si="0"/>
        <v>120736.54000000001</v>
      </c>
    </row>
    <row r="13" spans="1:4" ht="12.75">
      <c r="A13" s="284" t="s">
        <v>507</v>
      </c>
      <c r="B13" s="236">
        <v>44304.3</v>
      </c>
      <c r="C13" s="237">
        <v>149.49</v>
      </c>
      <c r="D13" s="238">
        <f t="shared" si="0"/>
        <v>44453.79</v>
      </c>
    </row>
    <row r="14" spans="1:4" ht="12.75">
      <c r="A14" s="284" t="s">
        <v>508</v>
      </c>
      <c r="B14" s="236">
        <v>5.7</v>
      </c>
      <c r="C14" s="237">
        <v>0</v>
      </c>
      <c r="D14" s="238">
        <f t="shared" si="0"/>
        <v>5.7</v>
      </c>
    </row>
    <row r="15" spans="1:4" ht="12.75">
      <c r="A15" s="284" t="s">
        <v>509</v>
      </c>
      <c r="B15" s="236">
        <v>40728.18</v>
      </c>
      <c r="C15" s="237">
        <v>116.99</v>
      </c>
      <c r="D15" s="238">
        <f t="shared" si="0"/>
        <v>40845.17</v>
      </c>
    </row>
    <row r="16" spans="1:4" ht="12.75">
      <c r="A16" s="284" t="s">
        <v>510</v>
      </c>
      <c r="B16" s="236">
        <v>14.28</v>
      </c>
      <c r="C16" s="237">
        <v>0</v>
      </c>
      <c r="D16" s="238">
        <f t="shared" si="0"/>
        <v>14.28</v>
      </c>
    </row>
    <row r="17" spans="1:4" ht="12.75">
      <c r="A17" s="284" t="s">
        <v>511</v>
      </c>
      <c r="B17" s="236">
        <v>3556.14</v>
      </c>
      <c r="C17" s="237">
        <v>32.45</v>
      </c>
      <c r="D17" s="238">
        <f t="shared" si="0"/>
        <v>3588.5899999999997</v>
      </c>
    </row>
    <row r="18" spans="1:4" ht="12.75">
      <c r="A18" s="284" t="s">
        <v>512</v>
      </c>
      <c r="B18" s="236">
        <v>92017.87</v>
      </c>
      <c r="C18" s="237">
        <v>375.07</v>
      </c>
      <c r="D18" s="238">
        <f t="shared" si="0"/>
        <v>92392.94</v>
      </c>
    </row>
    <row r="19" spans="1:4" ht="12.75">
      <c r="A19" s="284" t="s">
        <v>513</v>
      </c>
      <c r="B19" s="236">
        <v>6729.9</v>
      </c>
      <c r="C19" s="237">
        <v>338.61</v>
      </c>
      <c r="D19" s="238">
        <f t="shared" si="0"/>
        <v>7068.509999999999</v>
      </c>
    </row>
    <row r="20" spans="1:4" ht="12.75">
      <c r="A20" s="284" t="s">
        <v>514</v>
      </c>
      <c r="B20" s="236">
        <v>3697.74</v>
      </c>
      <c r="C20" s="237">
        <v>39.84</v>
      </c>
      <c r="D20" s="238">
        <f t="shared" si="0"/>
        <v>3737.58</v>
      </c>
    </row>
    <row r="21" spans="1:4" ht="12.75">
      <c r="A21" s="284" t="s">
        <v>515</v>
      </c>
      <c r="B21" s="236">
        <v>35619.31</v>
      </c>
      <c r="C21" s="237">
        <v>990.43</v>
      </c>
      <c r="D21" s="238">
        <f t="shared" si="0"/>
        <v>36609.74</v>
      </c>
    </row>
    <row r="22" spans="1:4" ht="12.75">
      <c r="A22" s="284" t="s">
        <v>516</v>
      </c>
      <c r="B22" s="236">
        <v>4304.3</v>
      </c>
      <c r="C22" s="237">
        <v>109.53</v>
      </c>
      <c r="D22" s="238">
        <f t="shared" si="0"/>
        <v>4413.83</v>
      </c>
    </row>
    <row r="23" spans="1:4" ht="12.75">
      <c r="A23" s="284" t="s">
        <v>517</v>
      </c>
      <c r="B23" s="236">
        <v>32096.85</v>
      </c>
      <c r="C23" s="237">
        <v>1533.7</v>
      </c>
      <c r="D23" s="238">
        <f t="shared" si="0"/>
        <v>33630.549999999996</v>
      </c>
    </row>
    <row r="24" spans="1:4" ht="12.75">
      <c r="A24" s="284" t="s">
        <v>518</v>
      </c>
      <c r="B24" s="236">
        <v>217.53</v>
      </c>
      <c r="C24" s="237">
        <v>0</v>
      </c>
      <c r="D24" s="238">
        <f t="shared" si="0"/>
        <v>217.53</v>
      </c>
    </row>
    <row r="25" spans="1:4" ht="12.75">
      <c r="A25" s="284" t="s">
        <v>519</v>
      </c>
      <c r="B25" s="236">
        <v>1.85</v>
      </c>
      <c r="C25" s="237">
        <v>179.99</v>
      </c>
      <c r="D25" s="238">
        <f t="shared" si="0"/>
        <v>181.84</v>
      </c>
    </row>
    <row r="26" spans="1:4" ht="12.75">
      <c r="A26" s="284" t="s">
        <v>520</v>
      </c>
      <c r="B26" s="236">
        <v>8586.27</v>
      </c>
      <c r="C26" s="237">
        <v>93.48</v>
      </c>
      <c r="D26" s="238">
        <f t="shared" si="0"/>
        <v>8679.75</v>
      </c>
    </row>
    <row r="27" spans="1:4" ht="12.75">
      <c r="A27" s="284" t="s">
        <v>521</v>
      </c>
      <c r="B27" s="236">
        <v>1809.06</v>
      </c>
      <c r="C27" s="237">
        <v>4.42</v>
      </c>
      <c r="D27" s="238">
        <f t="shared" si="0"/>
        <v>1813.48</v>
      </c>
    </row>
    <row r="28" spans="1:4" ht="12.75">
      <c r="A28" s="284" t="s">
        <v>522</v>
      </c>
      <c r="B28" s="236">
        <v>4255.74</v>
      </c>
      <c r="C28" s="237">
        <v>48.44</v>
      </c>
      <c r="D28" s="238">
        <f t="shared" si="0"/>
        <v>4304.179999999999</v>
      </c>
    </row>
    <row r="29" spans="1:4" ht="12.75">
      <c r="A29" s="284" t="s">
        <v>523</v>
      </c>
      <c r="B29" s="236">
        <v>15969.39</v>
      </c>
      <c r="C29" s="237">
        <v>269.69</v>
      </c>
      <c r="D29" s="238">
        <f t="shared" si="0"/>
        <v>16239.08</v>
      </c>
    </row>
    <row r="30" spans="1:4" ht="12.75">
      <c r="A30" s="284" t="s">
        <v>524</v>
      </c>
      <c r="B30" s="236">
        <v>14353.41</v>
      </c>
      <c r="C30" s="237">
        <v>343.16</v>
      </c>
      <c r="D30" s="238">
        <f t="shared" si="0"/>
        <v>14696.57</v>
      </c>
    </row>
    <row r="31" spans="1:4" ht="12.75">
      <c r="A31" s="284" t="s">
        <v>525</v>
      </c>
      <c r="B31" s="236">
        <v>10625.36</v>
      </c>
      <c r="C31" s="237">
        <v>85.31</v>
      </c>
      <c r="D31" s="238">
        <f t="shared" si="0"/>
        <v>10710.67</v>
      </c>
    </row>
    <row r="32" spans="1:4" ht="12.75">
      <c r="A32" s="284" t="s">
        <v>526</v>
      </c>
      <c r="B32" s="236">
        <v>3728.05</v>
      </c>
      <c r="C32" s="237">
        <v>257.85</v>
      </c>
      <c r="D32" s="238">
        <f t="shared" si="0"/>
        <v>3985.9</v>
      </c>
    </row>
    <row r="33" spans="1:4" ht="12.75">
      <c r="A33" s="284" t="s">
        <v>527</v>
      </c>
      <c r="B33" s="236">
        <v>1455.92</v>
      </c>
      <c r="C33" s="237">
        <v>291.63</v>
      </c>
      <c r="D33" s="238">
        <f t="shared" si="0"/>
        <v>1747.5500000000002</v>
      </c>
    </row>
    <row r="34" spans="1:4" ht="12.75">
      <c r="A34" s="284" t="s">
        <v>412</v>
      </c>
      <c r="B34" s="236">
        <v>0</v>
      </c>
      <c r="C34" s="237">
        <v>0.68</v>
      </c>
      <c r="D34" s="238">
        <f t="shared" si="0"/>
        <v>0.68</v>
      </c>
    </row>
    <row r="35" spans="1:4" ht="12.75">
      <c r="A35" s="284" t="s">
        <v>528</v>
      </c>
      <c r="B35" s="236">
        <v>2858.81</v>
      </c>
      <c r="C35" s="237">
        <v>0</v>
      </c>
      <c r="D35" s="238">
        <f t="shared" si="0"/>
        <v>2858.81</v>
      </c>
    </row>
    <row r="36" spans="1:4" ht="12.75">
      <c r="A36" s="284" t="s">
        <v>529</v>
      </c>
      <c r="B36" s="236">
        <f>SUM(B38:B53)</f>
        <v>121732.51999999999</v>
      </c>
      <c r="C36" s="236">
        <f>SUM(C38:C53)</f>
        <v>9396.74</v>
      </c>
      <c r="D36" s="238">
        <f t="shared" si="0"/>
        <v>131129.25999999998</v>
      </c>
    </row>
    <row r="37" spans="1:4" ht="12.75">
      <c r="A37" s="285" t="s">
        <v>530</v>
      </c>
      <c r="B37" s="240"/>
      <c r="C37" s="241"/>
      <c r="D37" s="238"/>
    </row>
    <row r="38" spans="1:4" ht="12.75">
      <c r="A38" s="285" t="s">
        <v>531</v>
      </c>
      <c r="B38" s="240">
        <v>45334.32</v>
      </c>
      <c r="C38" s="241">
        <v>3092.31</v>
      </c>
      <c r="D38" s="238">
        <f aca="true" t="shared" si="1" ref="D38:D53">SUM(B38+C38)</f>
        <v>48426.63</v>
      </c>
    </row>
    <row r="39" spans="1:4" ht="12.75">
      <c r="A39" s="285" t="s">
        <v>435</v>
      </c>
      <c r="B39" s="240">
        <v>973.3</v>
      </c>
      <c r="C39" s="241">
        <v>138.77</v>
      </c>
      <c r="D39" s="238">
        <f t="shared" si="1"/>
        <v>1112.07</v>
      </c>
    </row>
    <row r="40" spans="1:4" ht="12.75">
      <c r="A40" s="285" t="s">
        <v>532</v>
      </c>
      <c r="B40" s="240">
        <v>1505.61</v>
      </c>
      <c r="C40" s="241">
        <v>53.5</v>
      </c>
      <c r="D40" s="238">
        <f t="shared" si="1"/>
        <v>1559.11</v>
      </c>
    </row>
    <row r="41" spans="1:4" ht="12.75">
      <c r="A41" s="285" t="s">
        <v>533</v>
      </c>
      <c r="B41" s="240">
        <v>3178.49</v>
      </c>
      <c r="C41" s="241">
        <v>0</v>
      </c>
      <c r="D41" s="238">
        <f t="shared" si="1"/>
        <v>3178.49</v>
      </c>
    </row>
    <row r="42" spans="1:4" ht="12.75">
      <c r="A42" s="285" t="s">
        <v>534</v>
      </c>
      <c r="B42" s="240">
        <v>608.87</v>
      </c>
      <c r="C42" s="241">
        <v>68.95</v>
      </c>
      <c r="D42" s="238">
        <f t="shared" si="1"/>
        <v>677.82</v>
      </c>
    </row>
    <row r="43" spans="1:4" ht="12.75">
      <c r="A43" s="285" t="s">
        <v>535</v>
      </c>
      <c r="B43" s="240">
        <v>235.85</v>
      </c>
      <c r="C43" s="241">
        <v>653.32</v>
      </c>
      <c r="D43" s="238">
        <f t="shared" si="1"/>
        <v>889.1700000000001</v>
      </c>
    </row>
    <row r="44" spans="1:4" ht="12.75">
      <c r="A44" s="285" t="s">
        <v>536</v>
      </c>
      <c r="B44" s="240">
        <v>717.79</v>
      </c>
      <c r="C44" s="241">
        <v>1.14</v>
      </c>
      <c r="D44" s="238">
        <f t="shared" si="1"/>
        <v>718.93</v>
      </c>
    </row>
    <row r="45" spans="1:4" ht="14.25" customHeight="1">
      <c r="A45" s="285" t="s">
        <v>537</v>
      </c>
      <c r="B45" s="240">
        <v>1386.05</v>
      </c>
      <c r="C45" s="241">
        <v>17.09</v>
      </c>
      <c r="D45" s="238">
        <f t="shared" si="1"/>
        <v>1403.1399999999999</v>
      </c>
    </row>
    <row r="46" spans="1:4" ht="14.25" customHeight="1">
      <c r="A46" s="285" t="s">
        <v>538</v>
      </c>
      <c r="B46" s="240">
        <v>3210.77</v>
      </c>
      <c r="C46" s="241">
        <v>1.22</v>
      </c>
      <c r="D46" s="238">
        <f t="shared" si="1"/>
        <v>3211.99</v>
      </c>
    </row>
    <row r="47" spans="1:4" ht="14.25" customHeight="1">
      <c r="A47" s="285" t="s">
        <v>539</v>
      </c>
      <c r="B47" s="240">
        <v>1696.26</v>
      </c>
      <c r="C47" s="241">
        <v>73.38</v>
      </c>
      <c r="D47" s="238">
        <f t="shared" si="1"/>
        <v>1769.6399999999999</v>
      </c>
    </row>
    <row r="48" spans="1:4" ht="14.25" customHeight="1">
      <c r="A48" s="285" t="s">
        <v>438</v>
      </c>
      <c r="B48" s="240">
        <v>40584.53</v>
      </c>
      <c r="C48" s="241">
        <v>3873.23</v>
      </c>
      <c r="D48" s="238">
        <f t="shared" si="1"/>
        <v>44457.76</v>
      </c>
    </row>
    <row r="49" spans="1:4" ht="14.25" customHeight="1">
      <c r="A49" s="285" t="s">
        <v>540</v>
      </c>
      <c r="B49" s="240">
        <v>7868.73</v>
      </c>
      <c r="C49" s="241">
        <v>0</v>
      </c>
      <c r="D49" s="238">
        <f t="shared" si="1"/>
        <v>7868.73</v>
      </c>
    </row>
    <row r="50" spans="1:4" ht="12.75">
      <c r="A50" s="285" t="s">
        <v>541</v>
      </c>
      <c r="B50" s="240">
        <v>1268.67</v>
      </c>
      <c r="C50" s="241">
        <v>0</v>
      </c>
      <c r="D50" s="238">
        <f t="shared" si="1"/>
        <v>1268.67</v>
      </c>
    </row>
    <row r="51" spans="1:4" ht="12.75">
      <c r="A51" s="285" t="s">
        <v>542</v>
      </c>
      <c r="B51" s="240">
        <v>178.57</v>
      </c>
      <c r="C51" s="241">
        <v>0</v>
      </c>
      <c r="D51" s="238">
        <f t="shared" si="1"/>
        <v>178.57</v>
      </c>
    </row>
    <row r="52" spans="1:4" ht="12.75">
      <c r="A52" s="285" t="s">
        <v>543</v>
      </c>
      <c r="B52" s="240">
        <v>592.51</v>
      </c>
      <c r="C52" s="241">
        <v>6.63</v>
      </c>
      <c r="D52" s="238">
        <f t="shared" si="1"/>
        <v>599.14</v>
      </c>
    </row>
    <row r="53" spans="1:4" ht="12.75">
      <c r="A53" s="285" t="s">
        <v>544</v>
      </c>
      <c r="B53" s="240">
        <v>12392.2</v>
      </c>
      <c r="C53" s="241">
        <v>1417.2</v>
      </c>
      <c r="D53" s="238">
        <f t="shared" si="1"/>
        <v>13809.400000000001</v>
      </c>
    </row>
    <row r="54" spans="1:4" s="183" customFormat="1" ht="13.5" thickBot="1">
      <c r="A54" s="286" t="s">
        <v>545</v>
      </c>
      <c r="B54" s="213">
        <f>SUM(B18:B36)+B6-B30</f>
        <v>856894.43</v>
      </c>
      <c r="C54" s="213">
        <f>SUM(C18:C36)+C6-C30</f>
        <v>21384.780000000002</v>
      </c>
      <c r="D54" s="287">
        <f>SUM(D18:D36)+D6-D30</f>
        <v>878279.2100000001</v>
      </c>
    </row>
    <row r="55" ht="12.75">
      <c r="A55" s="173"/>
    </row>
    <row r="56" ht="12.75">
      <c r="A56" s="163"/>
    </row>
    <row r="57" ht="12.75">
      <c r="A57" s="163"/>
    </row>
  </sheetData>
  <printOptions horizontalCentered="1"/>
  <pageMargins left="0.7874015748031497" right="0.7874015748031497" top="0.9448818897637796" bottom="0.5905511811023623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workbookViewId="0" topLeftCell="A1">
      <selection activeCell="A15" sqref="A15"/>
    </sheetView>
  </sheetViews>
  <sheetFormatPr defaultColWidth="9.140625" defaultRowHeight="12.75"/>
  <cols>
    <col min="1" max="1" width="2.7109375" style="290" customWidth="1"/>
    <col min="2" max="2" width="62.421875" style="290" customWidth="1"/>
    <col min="3" max="3" width="13.7109375" style="290" customWidth="1"/>
    <col min="4" max="4" width="11.57421875" style="290" customWidth="1"/>
    <col min="5" max="5" width="12.140625" style="290" customWidth="1"/>
    <col min="6" max="6" width="16.7109375" style="290" customWidth="1"/>
    <col min="7" max="16384" width="9.140625" style="290" customWidth="1"/>
  </cols>
  <sheetData>
    <row r="1" spans="1:3" ht="15.75">
      <c r="A1" s="288" t="s">
        <v>546</v>
      </c>
      <c r="B1" s="289"/>
      <c r="C1" s="289"/>
    </row>
    <row r="2" spans="2:3" ht="12.75">
      <c r="B2" s="289"/>
      <c r="C2" s="289"/>
    </row>
    <row r="3" spans="1:7" ht="12.75">
      <c r="A3" s="291" t="s">
        <v>547</v>
      </c>
      <c r="B3" s="289"/>
      <c r="C3" s="292" t="s">
        <v>548</v>
      </c>
      <c r="D3" s="293"/>
      <c r="E3" s="293"/>
      <c r="F3" s="293"/>
      <c r="G3" s="293"/>
    </row>
    <row r="4" spans="1:7" ht="13.5" thickBot="1">
      <c r="A4" s="291"/>
      <c r="B4" s="289"/>
      <c r="C4" s="289"/>
      <c r="D4" s="293"/>
      <c r="E4" s="293"/>
      <c r="F4" s="293"/>
      <c r="G4" s="293"/>
    </row>
    <row r="5" spans="1:7" ht="25.5" customHeight="1" thickBot="1">
      <c r="A5" s="164" t="s">
        <v>363</v>
      </c>
      <c r="B5" s="294" t="s">
        <v>549</v>
      </c>
      <c r="C5" s="295"/>
      <c r="D5" s="293"/>
      <c r="E5" s="293"/>
      <c r="F5" s="293"/>
      <c r="G5" s="293"/>
    </row>
    <row r="6" spans="1:7" ht="14.25" customHeight="1">
      <c r="A6" s="296">
        <v>1</v>
      </c>
      <c r="B6" s="297" t="s">
        <v>550</v>
      </c>
      <c r="C6" s="298">
        <v>1197.824</v>
      </c>
      <c r="D6" s="299"/>
      <c r="E6" s="300"/>
      <c r="F6" s="300"/>
      <c r="G6" s="293"/>
    </row>
    <row r="7" spans="1:7" ht="13.5" customHeight="1">
      <c r="A7" s="301">
        <v>2</v>
      </c>
      <c r="B7" s="302" t="s">
        <v>551</v>
      </c>
      <c r="C7" s="303">
        <v>513.349</v>
      </c>
      <c r="D7" s="304"/>
      <c r="E7" s="304"/>
      <c r="F7" s="305"/>
      <c r="G7" s="293"/>
    </row>
    <row r="8" spans="1:7" ht="14.25" customHeight="1">
      <c r="A8" s="301">
        <v>3</v>
      </c>
      <c r="B8" s="302" t="s">
        <v>552</v>
      </c>
      <c r="C8" s="303">
        <v>70.847</v>
      </c>
      <c r="D8" s="304"/>
      <c r="E8" s="304"/>
      <c r="F8" s="305"/>
      <c r="G8" s="293"/>
    </row>
    <row r="9" spans="1:7" ht="15" customHeight="1">
      <c r="A9" s="301">
        <v>4</v>
      </c>
      <c r="B9" s="302" t="s">
        <v>553</v>
      </c>
      <c r="C9" s="303">
        <v>613.628</v>
      </c>
      <c r="D9" s="304"/>
      <c r="E9" s="304"/>
      <c r="F9" s="305"/>
      <c r="G9" s="293"/>
    </row>
    <row r="10" spans="1:7" ht="25.5">
      <c r="A10" s="301">
        <v>5</v>
      </c>
      <c r="B10" s="302" t="s">
        <v>573</v>
      </c>
      <c r="C10" s="306">
        <v>255392</v>
      </c>
      <c r="D10" s="304"/>
      <c r="E10" s="304"/>
      <c r="F10" s="305"/>
      <c r="G10" s="293"/>
    </row>
    <row r="11" spans="1:7" ht="25.5" customHeight="1">
      <c r="A11" s="301">
        <v>6</v>
      </c>
      <c r="B11" s="302" t="s">
        <v>574</v>
      </c>
      <c r="C11" s="306">
        <v>74766</v>
      </c>
      <c r="D11" s="304"/>
      <c r="E11" s="304"/>
      <c r="F11" s="305"/>
      <c r="G11" s="293"/>
    </row>
    <row r="12" spans="1:7" ht="26.25" customHeight="1">
      <c r="A12" s="301">
        <v>7</v>
      </c>
      <c r="B12" s="302" t="s">
        <v>575</v>
      </c>
      <c r="C12" s="306">
        <v>330158</v>
      </c>
      <c r="D12" s="304"/>
      <c r="E12" s="304"/>
      <c r="F12" s="305"/>
      <c r="G12" s="293"/>
    </row>
    <row r="13" spans="1:7" ht="14.25" customHeight="1">
      <c r="A13" s="301">
        <v>8</v>
      </c>
      <c r="B13" s="302" t="s">
        <v>554</v>
      </c>
      <c r="C13" s="306">
        <v>317329</v>
      </c>
      <c r="D13" s="304"/>
      <c r="E13" s="304"/>
      <c r="F13" s="305"/>
      <c r="G13" s="293"/>
    </row>
    <row r="14" spans="1:7" ht="12.75" customHeight="1">
      <c r="A14" s="301">
        <v>9</v>
      </c>
      <c r="B14" s="302" t="s">
        <v>555</v>
      </c>
      <c r="C14" s="306">
        <v>73694</v>
      </c>
      <c r="D14" s="304"/>
      <c r="E14" s="304"/>
      <c r="F14" s="305"/>
      <c r="G14" s="293"/>
    </row>
    <row r="15" spans="1:7" ht="13.5" customHeight="1">
      <c r="A15" s="301">
        <v>10</v>
      </c>
      <c r="B15" s="302" t="s">
        <v>556</v>
      </c>
      <c r="C15" s="306">
        <v>12829</v>
      </c>
      <c r="D15" s="304"/>
      <c r="E15" s="304"/>
      <c r="F15" s="305"/>
      <c r="G15" s="293"/>
    </row>
    <row r="16" spans="1:7" ht="12.75" customHeight="1">
      <c r="A16" s="301">
        <v>11</v>
      </c>
      <c r="B16" s="302" t="s">
        <v>555</v>
      </c>
      <c r="C16" s="306">
        <v>1072</v>
      </c>
      <c r="D16" s="304"/>
      <c r="E16" s="304"/>
      <c r="F16" s="305"/>
      <c r="G16" s="293"/>
    </row>
    <row r="17" spans="1:7" ht="15.75">
      <c r="A17" s="301">
        <v>12</v>
      </c>
      <c r="B17" s="302" t="s">
        <v>557</v>
      </c>
      <c r="C17" s="306">
        <v>0</v>
      </c>
      <c r="D17" s="304"/>
      <c r="E17" s="304"/>
      <c r="F17" s="305"/>
      <c r="G17" s="293"/>
    </row>
    <row r="18" spans="1:7" ht="15.75" customHeight="1">
      <c r="A18" s="301">
        <v>13</v>
      </c>
      <c r="B18" s="302" t="s">
        <v>576</v>
      </c>
      <c r="C18" s="306">
        <f>C13+C17</f>
        <v>317329</v>
      </c>
      <c r="D18" s="304"/>
      <c r="E18" s="304"/>
      <c r="F18" s="305"/>
      <c r="G18" s="293"/>
    </row>
    <row r="19" spans="1:7" ht="15.75" customHeight="1">
      <c r="A19" s="301">
        <v>14</v>
      </c>
      <c r="B19" s="302" t="s">
        <v>558</v>
      </c>
      <c r="C19" s="306">
        <v>181596</v>
      </c>
      <c r="D19" s="304"/>
      <c r="E19" s="304"/>
      <c r="F19" s="305"/>
      <c r="G19" s="293"/>
    </row>
    <row r="20" spans="1:7" ht="12.75" customHeight="1">
      <c r="A20" s="301">
        <v>15</v>
      </c>
      <c r="B20" s="302" t="s">
        <v>559</v>
      </c>
      <c r="C20" s="306">
        <v>20114</v>
      </c>
      <c r="D20" s="304"/>
      <c r="E20" s="293"/>
      <c r="F20" s="293"/>
      <c r="G20" s="293"/>
    </row>
    <row r="21" spans="1:7" ht="15" customHeight="1">
      <c r="A21" s="301">
        <v>16</v>
      </c>
      <c r="B21" s="302" t="s">
        <v>560</v>
      </c>
      <c r="C21" s="306">
        <v>115619</v>
      </c>
      <c r="D21" s="304"/>
      <c r="E21" s="293"/>
      <c r="F21" s="293"/>
      <c r="G21" s="293"/>
    </row>
    <row r="22" spans="1:7" ht="27" customHeight="1">
      <c r="A22" s="301">
        <v>17</v>
      </c>
      <c r="B22" s="302" t="s">
        <v>561</v>
      </c>
      <c r="C22" s="306">
        <v>22907</v>
      </c>
      <c r="D22" s="304"/>
      <c r="E22" s="293"/>
      <c r="F22" s="293"/>
      <c r="G22" s="293"/>
    </row>
    <row r="23" spans="1:7" ht="12.75" customHeight="1">
      <c r="A23" s="301">
        <v>18</v>
      </c>
      <c r="B23" s="302" t="s">
        <v>562</v>
      </c>
      <c r="C23" s="306">
        <v>29479</v>
      </c>
      <c r="D23" s="304"/>
      <c r="E23" s="293"/>
      <c r="F23" s="293"/>
      <c r="G23" s="293"/>
    </row>
    <row r="24" spans="1:7" ht="14.25" customHeight="1">
      <c r="A24" s="301">
        <v>19</v>
      </c>
      <c r="B24" s="302" t="s">
        <v>563</v>
      </c>
      <c r="C24" s="306">
        <v>23659</v>
      </c>
      <c r="D24" s="304"/>
      <c r="E24" s="293"/>
      <c r="F24" s="293"/>
      <c r="G24" s="293"/>
    </row>
    <row r="25" spans="1:7" ht="12.75" customHeight="1">
      <c r="A25" s="301">
        <v>20</v>
      </c>
      <c r="B25" s="302" t="s">
        <v>564</v>
      </c>
      <c r="C25" s="306">
        <v>16897</v>
      </c>
      <c r="D25" s="304"/>
      <c r="E25" s="293"/>
      <c r="F25" s="293"/>
      <c r="G25" s="293"/>
    </row>
    <row r="26" spans="1:7" ht="13.5" customHeight="1">
      <c r="A26" s="301">
        <v>21</v>
      </c>
      <c r="B26" s="302" t="s">
        <v>565</v>
      </c>
      <c r="C26" s="306">
        <v>20477</v>
      </c>
      <c r="D26" s="304"/>
      <c r="E26" s="293"/>
      <c r="F26" s="293"/>
      <c r="G26" s="293"/>
    </row>
    <row r="27" spans="1:7" ht="15" customHeight="1">
      <c r="A27" s="301">
        <v>22</v>
      </c>
      <c r="B27" s="302" t="s">
        <v>566</v>
      </c>
      <c r="C27" s="307">
        <f>C22/C26-1</f>
        <v>0.11866972701079259</v>
      </c>
      <c r="D27" s="304"/>
      <c r="E27" s="293"/>
      <c r="F27" s="293"/>
      <c r="G27" s="293"/>
    </row>
    <row r="28" spans="1:7" ht="24.75" customHeight="1">
      <c r="A28" s="301">
        <v>23</v>
      </c>
      <c r="B28" s="302" t="s">
        <v>567</v>
      </c>
      <c r="C28" s="306">
        <v>5060</v>
      </c>
      <c r="D28" s="304"/>
      <c r="E28" s="293"/>
      <c r="F28" s="293"/>
      <c r="G28" s="293"/>
    </row>
    <row r="29" spans="1:7" ht="12.75" customHeight="1">
      <c r="A29" s="301">
        <v>24</v>
      </c>
      <c r="B29" s="302" t="s">
        <v>568</v>
      </c>
      <c r="C29" s="306">
        <v>3224</v>
      </c>
      <c r="D29" s="304"/>
      <c r="E29" s="293"/>
      <c r="F29" s="293"/>
      <c r="G29" s="293"/>
    </row>
    <row r="30" spans="1:7" ht="15.75" customHeight="1">
      <c r="A30" s="301">
        <v>25</v>
      </c>
      <c r="B30" s="302" t="s">
        <v>569</v>
      </c>
      <c r="C30" s="306">
        <v>1836</v>
      </c>
      <c r="D30" s="304"/>
      <c r="E30" s="293"/>
      <c r="F30" s="293"/>
      <c r="G30" s="293"/>
    </row>
    <row r="31" spans="1:7" ht="27.75" customHeight="1">
      <c r="A31" s="301">
        <v>26</v>
      </c>
      <c r="B31" s="302" t="s">
        <v>570</v>
      </c>
      <c r="C31" s="306">
        <v>12622</v>
      </c>
      <c r="D31" s="304"/>
      <c r="E31" s="293"/>
      <c r="F31" s="293"/>
      <c r="G31" s="293"/>
    </row>
    <row r="32" spans="1:7" ht="14.25" customHeight="1">
      <c r="A32" s="301">
        <v>27</v>
      </c>
      <c r="B32" s="302" t="s">
        <v>571</v>
      </c>
      <c r="C32" s="306">
        <v>5528</v>
      </c>
      <c r="D32" s="304"/>
      <c r="E32" s="293"/>
      <c r="F32" s="293"/>
      <c r="G32" s="293"/>
    </row>
    <row r="33" spans="1:4" ht="15.75" customHeight="1" thickBot="1">
      <c r="A33" s="308">
        <v>28</v>
      </c>
      <c r="B33" s="309" t="s">
        <v>577</v>
      </c>
      <c r="C33" s="310">
        <f>C18+C28+C31+C32+C15</f>
        <v>353368</v>
      </c>
      <c r="D33" s="304"/>
    </row>
    <row r="34" spans="1:4" ht="15.75" customHeight="1">
      <c r="A34" s="311" t="s">
        <v>578</v>
      </c>
      <c r="D34" s="304"/>
    </row>
    <row r="35" spans="1:4" ht="15" customHeight="1">
      <c r="A35" s="312" t="s">
        <v>572</v>
      </c>
      <c r="D35" s="304"/>
    </row>
    <row r="36" spans="1:4" ht="14.25" customHeight="1">
      <c r="A36" s="304"/>
      <c r="B36" s="304"/>
      <c r="C36" s="299"/>
      <c r="D36" s="304"/>
    </row>
    <row r="37" spans="1:4" ht="16.5" customHeight="1">
      <c r="A37" s="304"/>
      <c r="B37" s="304"/>
      <c r="C37" s="299"/>
      <c r="D37" s="304"/>
    </row>
    <row r="38" spans="1:4" ht="14.25" customHeight="1">
      <c r="A38" s="304"/>
      <c r="B38" s="304"/>
      <c r="C38" s="299"/>
      <c r="D38" s="304"/>
    </row>
    <row r="39" spans="1:4" ht="31.5" customHeight="1">
      <c r="A39" s="304"/>
      <c r="B39" s="304"/>
      <c r="C39" s="299"/>
      <c r="D39" s="304"/>
    </row>
    <row r="40" spans="1:4" ht="15.75" customHeight="1">
      <c r="A40" s="304"/>
      <c r="B40" s="304"/>
      <c r="C40" s="299"/>
      <c r="D40" s="304"/>
    </row>
    <row r="41" spans="1:4" ht="15.75">
      <c r="A41" s="313"/>
      <c r="B41" s="293"/>
      <c r="C41" s="293"/>
      <c r="D41" s="293"/>
    </row>
    <row r="42" spans="1:4" ht="12.75">
      <c r="A42" s="293"/>
      <c r="B42" s="293"/>
      <c r="C42" s="293"/>
      <c r="D42" s="293"/>
    </row>
    <row r="43" spans="1:4" ht="12.75">
      <c r="A43" s="293"/>
      <c r="B43" s="293"/>
      <c r="C43" s="293"/>
      <c r="D43" s="293"/>
    </row>
    <row r="44" spans="1:4" ht="12.75">
      <c r="A44" s="293"/>
      <c r="B44" s="293"/>
      <c r="C44" s="293"/>
      <c r="D44" s="293"/>
    </row>
    <row r="45" spans="1:4" ht="12.75">
      <c r="A45" s="293"/>
      <c r="B45" s="293"/>
      <c r="C45" s="293"/>
      <c r="D45" s="293"/>
    </row>
    <row r="46" spans="1:4" ht="12.75">
      <c r="A46" s="293"/>
      <c r="B46" s="293"/>
      <c r="C46" s="293"/>
      <c r="D46" s="293"/>
    </row>
    <row r="47" spans="1:4" ht="12.75">
      <c r="A47" s="293"/>
      <c r="B47" s="293"/>
      <c r="C47" s="293"/>
      <c r="D47" s="293"/>
    </row>
    <row r="48" spans="1:4" ht="12.75">
      <c r="A48" s="293"/>
      <c r="B48" s="293"/>
      <c r="C48" s="293"/>
      <c r="D48" s="293"/>
    </row>
    <row r="49" spans="1:4" ht="12.75">
      <c r="A49" s="293"/>
      <c r="B49" s="293"/>
      <c r="C49" s="293"/>
      <c r="D49" s="293"/>
    </row>
    <row r="50" spans="1:4" ht="12.75">
      <c r="A50" s="293"/>
      <c r="B50" s="293"/>
      <c r="C50" s="293"/>
      <c r="D50" s="293"/>
    </row>
    <row r="51" spans="1:4" ht="12.75">
      <c r="A51" s="293"/>
      <c r="B51" s="293"/>
      <c r="C51" s="293"/>
      <c r="D51" s="293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4" sqref="A4"/>
    </sheetView>
  </sheetViews>
  <sheetFormatPr defaultColWidth="9.140625" defaultRowHeight="12.75"/>
  <cols>
    <col min="1" max="1" width="2.7109375" style="290" customWidth="1"/>
    <col min="2" max="2" width="62.421875" style="290" customWidth="1"/>
    <col min="3" max="3" width="13.7109375" style="290" customWidth="1"/>
    <col min="4" max="4" width="11.57421875" style="290" customWidth="1"/>
    <col min="5" max="5" width="12.140625" style="290" customWidth="1"/>
    <col min="6" max="6" width="16.7109375" style="290" customWidth="1"/>
    <col min="7" max="16384" width="9.140625" style="290" customWidth="1"/>
  </cols>
  <sheetData>
    <row r="1" spans="1:3" ht="15.75">
      <c r="A1" s="288" t="s">
        <v>546</v>
      </c>
      <c r="B1" s="289"/>
      <c r="C1" s="289"/>
    </row>
    <row r="2" spans="2:3" ht="12.75">
      <c r="B2" s="289"/>
      <c r="C2" s="289"/>
    </row>
    <row r="3" spans="1:7" ht="12.75">
      <c r="A3" s="291" t="s">
        <v>778</v>
      </c>
      <c r="B3" s="289"/>
      <c r="C3" s="292" t="s">
        <v>548</v>
      </c>
      <c r="D3" s="293"/>
      <c r="E3" s="293"/>
      <c r="F3" s="293"/>
      <c r="G3" s="293"/>
    </row>
    <row r="4" spans="1:7" ht="13.5" thickBot="1">
      <c r="A4" s="291"/>
      <c r="B4" s="289"/>
      <c r="C4" s="289"/>
      <c r="D4" s="293"/>
      <c r="E4" s="293"/>
      <c r="F4" s="293"/>
      <c r="G4" s="293"/>
    </row>
    <row r="5" spans="1:7" ht="25.5" customHeight="1" thickBot="1">
      <c r="A5" s="164" t="s">
        <v>363</v>
      </c>
      <c r="B5" s="294" t="s">
        <v>549</v>
      </c>
      <c r="C5" s="295"/>
      <c r="D5" s="293"/>
      <c r="E5" s="293"/>
      <c r="F5" s="293"/>
      <c r="G5" s="293"/>
    </row>
    <row r="6" spans="1:7" ht="14.25" customHeight="1">
      <c r="A6" s="296">
        <v>1</v>
      </c>
      <c r="B6" s="297" t="s">
        <v>550</v>
      </c>
      <c r="C6" s="298">
        <v>84.241</v>
      </c>
      <c r="D6" s="299"/>
      <c r="E6" s="300"/>
      <c r="F6" s="300"/>
      <c r="G6" s="293"/>
    </row>
    <row r="7" spans="1:7" ht="13.5" customHeight="1">
      <c r="A7" s="301">
        <v>2</v>
      </c>
      <c r="B7" s="302" t="s">
        <v>551</v>
      </c>
      <c r="C7" s="303">
        <v>0</v>
      </c>
      <c r="D7" s="304"/>
      <c r="E7" s="304"/>
      <c r="F7" s="305"/>
      <c r="G7" s="293"/>
    </row>
    <row r="8" spans="1:7" ht="14.25" customHeight="1">
      <c r="A8" s="301">
        <v>3</v>
      </c>
      <c r="B8" s="302" t="s">
        <v>552</v>
      </c>
      <c r="C8" s="303">
        <v>0</v>
      </c>
      <c r="D8" s="304"/>
      <c r="E8" s="304"/>
      <c r="F8" s="305"/>
      <c r="G8" s="293"/>
    </row>
    <row r="9" spans="1:7" ht="15" customHeight="1">
      <c r="A9" s="301">
        <v>4</v>
      </c>
      <c r="B9" s="302" t="s">
        <v>553</v>
      </c>
      <c r="C9" s="303">
        <v>84.241</v>
      </c>
      <c r="D9" s="304"/>
      <c r="E9" s="304"/>
      <c r="F9" s="305"/>
      <c r="G9" s="293"/>
    </row>
    <row r="10" spans="1:7" ht="25.5">
      <c r="A10" s="301">
        <v>5</v>
      </c>
      <c r="B10" s="302" t="s">
        <v>573</v>
      </c>
      <c r="C10" s="306">
        <v>14110</v>
      </c>
      <c r="D10" s="304"/>
      <c r="E10" s="304"/>
      <c r="F10" s="305"/>
      <c r="G10" s="293"/>
    </row>
    <row r="11" spans="1:7" ht="25.5" customHeight="1">
      <c r="A11" s="301">
        <v>6</v>
      </c>
      <c r="B11" s="302" t="s">
        <v>574</v>
      </c>
      <c r="C11" s="306">
        <v>0</v>
      </c>
      <c r="D11" s="304"/>
      <c r="E11" s="304"/>
      <c r="F11" s="305"/>
      <c r="G11" s="293"/>
    </row>
    <row r="12" spans="1:7" ht="26.25" customHeight="1">
      <c r="A12" s="301">
        <v>7</v>
      </c>
      <c r="B12" s="302" t="s">
        <v>575</v>
      </c>
      <c r="C12" s="306">
        <v>14110</v>
      </c>
      <c r="D12" s="304"/>
      <c r="E12" s="304"/>
      <c r="F12" s="305"/>
      <c r="G12" s="293"/>
    </row>
    <row r="13" spans="1:7" ht="14.25" customHeight="1">
      <c r="A13" s="301">
        <v>8</v>
      </c>
      <c r="B13" s="302" t="s">
        <v>554</v>
      </c>
      <c r="C13" s="306">
        <v>13345</v>
      </c>
      <c r="D13" s="304"/>
      <c r="E13" s="304"/>
      <c r="F13" s="305"/>
      <c r="G13" s="293"/>
    </row>
    <row r="14" spans="1:7" ht="12.75" customHeight="1">
      <c r="A14" s="301">
        <v>9</v>
      </c>
      <c r="B14" s="302" t="s">
        <v>555</v>
      </c>
      <c r="C14" s="306">
        <v>0</v>
      </c>
      <c r="D14" s="304"/>
      <c r="E14" s="304"/>
      <c r="F14" s="305"/>
      <c r="G14" s="293"/>
    </row>
    <row r="15" spans="1:7" ht="13.5" customHeight="1">
      <c r="A15" s="301">
        <v>10</v>
      </c>
      <c r="B15" s="302" t="s">
        <v>556</v>
      </c>
      <c r="C15" s="306">
        <v>765</v>
      </c>
      <c r="D15" s="304"/>
      <c r="E15" s="304"/>
      <c r="F15" s="305"/>
      <c r="G15" s="293"/>
    </row>
    <row r="16" spans="1:7" ht="12.75" customHeight="1">
      <c r="A16" s="301">
        <v>11</v>
      </c>
      <c r="B16" s="302" t="s">
        <v>555</v>
      </c>
      <c r="C16" s="306">
        <v>0</v>
      </c>
      <c r="D16" s="304"/>
      <c r="E16" s="304"/>
      <c r="F16" s="305"/>
      <c r="G16" s="293"/>
    </row>
    <row r="17" spans="1:7" ht="15.75">
      <c r="A17" s="301">
        <v>12</v>
      </c>
      <c r="B17" s="302" t="s">
        <v>557</v>
      </c>
      <c r="C17" s="306">
        <v>0</v>
      </c>
      <c r="D17" s="304"/>
      <c r="E17" s="304"/>
      <c r="F17" s="305"/>
      <c r="G17" s="293"/>
    </row>
    <row r="18" spans="1:7" ht="15.75" customHeight="1">
      <c r="A18" s="301">
        <v>13</v>
      </c>
      <c r="B18" s="302" t="s">
        <v>576</v>
      </c>
      <c r="C18" s="306">
        <v>13345</v>
      </c>
      <c r="D18" s="304"/>
      <c r="E18" s="304"/>
      <c r="F18" s="305"/>
      <c r="G18" s="293"/>
    </row>
    <row r="19" spans="1:7" ht="15.75" customHeight="1">
      <c r="A19" s="301">
        <v>14</v>
      </c>
      <c r="B19" s="302" t="s">
        <v>558</v>
      </c>
      <c r="C19" s="306">
        <v>0</v>
      </c>
      <c r="D19" s="304"/>
      <c r="E19" s="304"/>
      <c r="F19" s="305"/>
      <c r="G19" s="293"/>
    </row>
    <row r="20" spans="1:7" ht="12.75" customHeight="1">
      <c r="A20" s="301">
        <v>15</v>
      </c>
      <c r="B20" s="302" t="s">
        <v>559</v>
      </c>
      <c r="C20" s="306">
        <v>0</v>
      </c>
      <c r="D20" s="304"/>
      <c r="E20" s="293"/>
      <c r="F20" s="293"/>
      <c r="G20" s="293"/>
    </row>
    <row r="21" spans="1:7" ht="15" customHeight="1">
      <c r="A21" s="301">
        <v>16</v>
      </c>
      <c r="B21" s="302" t="s">
        <v>560</v>
      </c>
      <c r="C21" s="306">
        <v>13345</v>
      </c>
      <c r="D21" s="304"/>
      <c r="E21" s="293"/>
      <c r="F21" s="293"/>
      <c r="G21" s="293"/>
    </row>
    <row r="22" spans="1:7" ht="27" customHeight="1">
      <c r="A22" s="301">
        <v>17</v>
      </c>
      <c r="B22" s="302" t="s">
        <v>561</v>
      </c>
      <c r="C22" s="306">
        <v>13247</v>
      </c>
      <c r="D22" s="304"/>
      <c r="E22" s="293"/>
      <c r="F22" s="293"/>
      <c r="G22" s="293"/>
    </row>
    <row r="23" spans="1:7" ht="12.75" customHeight="1">
      <c r="A23" s="301">
        <v>18</v>
      </c>
      <c r="B23" s="302" t="s">
        <v>562</v>
      </c>
      <c r="C23" s="306">
        <v>0</v>
      </c>
      <c r="D23" s="304"/>
      <c r="E23" s="293"/>
      <c r="F23" s="293"/>
      <c r="G23" s="293"/>
    </row>
    <row r="24" spans="1:7" ht="14.25" customHeight="1">
      <c r="A24" s="301">
        <v>19</v>
      </c>
      <c r="B24" s="302" t="s">
        <v>563</v>
      </c>
      <c r="C24" s="306">
        <v>0</v>
      </c>
      <c r="D24" s="304"/>
      <c r="E24" s="293"/>
      <c r="F24" s="293"/>
      <c r="G24" s="293"/>
    </row>
    <row r="25" spans="1:7" ht="12.75" customHeight="1">
      <c r="A25" s="301">
        <v>20</v>
      </c>
      <c r="B25" s="302" t="s">
        <v>564</v>
      </c>
      <c r="C25" s="306">
        <v>13247</v>
      </c>
      <c r="D25" s="304"/>
      <c r="E25" s="293"/>
      <c r="F25" s="293"/>
      <c r="G25" s="293"/>
    </row>
    <row r="26" spans="1:7" ht="13.5" customHeight="1">
      <c r="A26" s="301">
        <v>21</v>
      </c>
      <c r="B26" s="302" t="s">
        <v>565</v>
      </c>
      <c r="C26" s="306">
        <v>12947</v>
      </c>
      <c r="D26" s="304"/>
      <c r="E26" s="293"/>
      <c r="F26" s="293"/>
      <c r="G26" s="293"/>
    </row>
    <row r="27" spans="1:7" ht="15" customHeight="1">
      <c r="A27" s="301">
        <v>22</v>
      </c>
      <c r="B27" s="302" t="s">
        <v>566</v>
      </c>
      <c r="C27" s="307">
        <f>C22/C26-1</f>
        <v>0.023171391055843094</v>
      </c>
      <c r="D27" s="304"/>
      <c r="E27" s="293"/>
      <c r="F27" s="293"/>
      <c r="G27" s="293"/>
    </row>
    <row r="28" spans="1:7" ht="24.75" customHeight="1">
      <c r="A28" s="301">
        <v>23</v>
      </c>
      <c r="B28" s="302" t="s">
        <v>567</v>
      </c>
      <c r="C28" s="306">
        <v>0</v>
      </c>
      <c r="D28" s="304"/>
      <c r="E28" s="293"/>
      <c r="F28" s="293"/>
      <c r="G28" s="293"/>
    </row>
    <row r="29" spans="1:7" ht="12.75" customHeight="1">
      <c r="A29" s="301">
        <v>24</v>
      </c>
      <c r="B29" s="302" t="s">
        <v>568</v>
      </c>
      <c r="C29" s="306">
        <v>0</v>
      </c>
      <c r="D29" s="304"/>
      <c r="E29" s="293"/>
      <c r="F29" s="293"/>
      <c r="G29" s="293"/>
    </row>
    <row r="30" spans="1:7" ht="15.75" customHeight="1">
      <c r="A30" s="301">
        <v>25</v>
      </c>
      <c r="B30" s="302" t="s">
        <v>569</v>
      </c>
      <c r="C30" s="306">
        <v>0</v>
      </c>
      <c r="D30" s="304"/>
      <c r="E30" s="293"/>
      <c r="F30" s="293"/>
      <c r="G30" s="293"/>
    </row>
    <row r="31" spans="1:7" ht="27.75" customHeight="1">
      <c r="A31" s="301">
        <v>26</v>
      </c>
      <c r="B31" s="302" t="s">
        <v>570</v>
      </c>
      <c r="C31" s="306">
        <v>0</v>
      </c>
      <c r="D31" s="304"/>
      <c r="E31" s="293"/>
      <c r="F31" s="293"/>
      <c r="G31" s="293"/>
    </row>
    <row r="32" spans="1:7" ht="14.25" customHeight="1">
      <c r="A32" s="301">
        <v>27</v>
      </c>
      <c r="B32" s="302" t="s">
        <v>571</v>
      </c>
      <c r="C32" s="306">
        <v>1456</v>
      </c>
      <c r="D32" s="304"/>
      <c r="E32" s="293"/>
      <c r="F32" s="293"/>
      <c r="G32" s="293"/>
    </row>
    <row r="33" spans="1:4" ht="15.75" customHeight="1" thickBot="1">
      <c r="A33" s="308">
        <v>28</v>
      </c>
      <c r="B33" s="309" t="s">
        <v>577</v>
      </c>
      <c r="C33" s="310">
        <v>15566</v>
      </c>
      <c r="D33" s="304"/>
    </row>
    <row r="34" spans="1:4" ht="15.75" customHeight="1">
      <c r="A34" s="311" t="s">
        <v>578</v>
      </c>
      <c r="D34" s="304"/>
    </row>
    <row r="35" spans="1:4" ht="15" customHeight="1">
      <c r="A35" s="312" t="s">
        <v>572</v>
      </c>
      <c r="D35" s="304"/>
    </row>
    <row r="36" spans="1:4" ht="14.25" customHeight="1">
      <c r="A36" s="304"/>
      <c r="B36" s="304"/>
      <c r="C36" s="299"/>
      <c r="D36" s="304"/>
    </row>
    <row r="37" spans="1:4" ht="16.5" customHeight="1">
      <c r="A37" s="304"/>
      <c r="B37" s="304"/>
      <c r="C37" s="299"/>
      <c r="D37" s="304"/>
    </row>
    <row r="38" spans="1:4" ht="14.25" customHeight="1">
      <c r="A38" s="304"/>
      <c r="B38" s="304"/>
      <c r="C38" s="299"/>
      <c r="D38" s="304"/>
    </row>
    <row r="39" spans="1:4" ht="31.5" customHeight="1">
      <c r="A39" s="304"/>
      <c r="B39" s="304"/>
      <c r="C39" s="299"/>
      <c r="D39" s="304"/>
    </row>
    <row r="40" spans="1:4" ht="15.75" customHeight="1">
      <c r="A40" s="304"/>
      <c r="B40" s="304"/>
      <c r="C40" s="299"/>
      <c r="D40" s="304"/>
    </row>
    <row r="41" spans="1:4" ht="15.75">
      <c r="A41" s="313"/>
      <c r="B41" s="293"/>
      <c r="C41" s="293"/>
      <c r="D41" s="293"/>
    </row>
    <row r="42" spans="1:4" ht="12.75">
      <c r="A42" s="293"/>
      <c r="B42" s="293"/>
      <c r="C42" s="293"/>
      <c r="D42" s="293"/>
    </row>
    <row r="43" spans="1:4" ht="12.75">
      <c r="A43" s="293"/>
      <c r="B43" s="293"/>
      <c r="C43" s="293"/>
      <c r="D43" s="293"/>
    </row>
    <row r="44" spans="1:4" ht="12.75">
      <c r="A44" s="293"/>
      <c r="B44" s="293"/>
      <c r="C44" s="293"/>
      <c r="D44" s="293"/>
    </row>
    <row r="45" spans="1:4" ht="12.75">
      <c r="A45" s="293"/>
      <c r="B45" s="293"/>
      <c r="C45" s="293"/>
      <c r="D45" s="293"/>
    </row>
    <row r="46" spans="1:4" ht="12.75">
      <c r="A46" s="293"/>
      <c r="B46" s="293"/>
      <c r="C46" s="293"/>
      <c r="D46" s="293"/>
    </row>
    <row r="47" spans="1:4" ht="12.75">
      <c r="A47" s="293"/>
      <c r="B47" s="293"/>
      <c r="C47" s="293"/>
      <c r="D47" s="293"/>
    </row>
    <row r="48" spans="1:4" ht="12.75">
      <c r="A48" s="293"/>
      <c r="B48" s="293"/>
      <c r="C48" s="293"/>
      <c r="D48" s="293"/>
    </row>
    <row r="49" spans="1:4" ht="12.75">
      <c r="A49" s="293"/>
      <c r="B49" s="293"/>
      <c r="C49" s="293"/>
      <c r="D49" s="293"/>
    </row>
    <row r="50" spans="1:4" ht="12.75">
      <c r="A50" s="293"/>
      <c r="B50" s="293"/>
      <c r="C50" s="293"/>
      <c r="D50" s="293"/>
    </row>
    <row r="51" spans="1:4" ht="12.75">
      <c r="A51" s="293"/>
      <c r="B51" s="293"/>
      <c r="C51" s="293"/>
      <c r="D51" s="29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4" sqref="A4"/>
    </sheetView>
  </sheetViews>
  <sheetFormatPr defaultColWidth="9.140625" defaultRowHeight="12.75"/>
  <cols>
    <col min="1" max="1" width="2.7109375" style="290" customWidth="1"/>
    <col min="2" max="2" width="62.421875" style="290" customWidth="1"/>
    <col min="3" max="3" width="13.7109375" style="290" customWidth="1"/>
    <col min="4" max="4" width="11.57421875" style="290" customWidth="1"/>
    <col min="5" max="5" width="12.140625" style="290" customWidth="1"/>
    <col min="6" max="6" width="16.7109375" style="290" customWidth="1"/>
    <col min="7" max="16384" width="9.140625" style="290" customWidth="1"/>
  </cols>
  <sheetData>
    <row r="1" spans="1:3" ht="15.75">
      <c r="A1" s="288" t="s">
        <v>546</v>
      </c>
      <c r="B1" s="289"/>
      <c r="C1" s="289"/>
    </row>
    <row r="2" spans="2:3" ht="12.75">
      <c r="B2" s="289"/>
      <c r="C2" s="289"/>
    </row>
    <row r="3" spans="1:7" ht="12.75">
      <c r="A3" s="291" t="s">
        <v>779</v>
      </c>
      <c r="B3" s="289"/>
      <c r="C3" s="292" t="s">
        <v>548</v>
      </c>
      <c r="D3" s="293"/>
      <c r="E3" s="293"/>
      <c r="F3" s="293"/>
      <c r="G3" s="293"/>
    </row>
    <row r="4" spans="1:7" ht="13.5" thickBot="1">
      <c r="A4" s="291"/>
      <c r="B4" s="289"/>
      <c r="C4" s="289"/>
      <c r="D4" s="293"/>
      <c r="E4" s="293"/>
      <c r="F4" s="293"/>
      <c r="G4" s="293"/>
    </row>
    <row r="5" spans="1:7" ht="25.5" customHeight="1" thickBot="1">
      <c r="A5" s="164" t="s">
        <v>363</v>
      </c>
      <c r="B5" s="294" t="s">
        <v>549</v>
      </c>
      <c r="C5" s="295"/>
      <c r="D5" s="293"/>
      <c r="E5" s="293"/>
      <c r="F5" s="293"/>
      <c r="G5" s="293"/>
    </row>
    <row r="6" spans="1:7" ht="14.25" customHeight="1">
      <c r="A6" s="296">
        <v>1</v>
      </c>
      <c r="B6" s="297" t="s">
        <v>550</v>
      </c>
      <c r="C6" s="298">
        <v>29.521</v>
      </c>
      <c r="D6" s="299"/>
      <c r="E6" s="300"/>
      <c r="F6" s="300"/>
      <c r="G6" s="293"/>
    </row>
    <row r="7" spans="1:7" ht="13.5" customHeight="1">
      <c r="A7" s="301">
        <v>2</v>
      </c>
      <c r="B7" s="302" t="s">
        <v>551</v>
      </c>
      <c r="C7" s="303">
        <v>0</v>
      </c>
      <c r="D7" s="304"/>
      <c r="E7" s="304"/>
      <c r="F7" s="305"/>
      <c r="G7" s="293"/>
    </row>
    <row r="8" spans="1:7" ht="14.25" customHeight="1">
      <c r="A8" s="301">
        <v>3</v>
      </c>
      <c r="B8" s="302" t="s">
        <v>552</v>
      </c>
      <c r="C8" s="303">
        <v>0</v>
      </c>
      <c r="D8" s="304"/>
      <c r="E8" s="304"/>
      <c r="F8" s="305"/>
      <c r="G8" s="293"/>
    </row>
    <row r="9" spans="1:7" ht="15" customHeight="1">
      <c r="A9" s="301">
        <v>4</v>
      </c>
      <c r="B9" s="302" t="s">
        <v>553</v>
      </c>
      <c r="C9" s="303">
        <v>29.521</v>
      </c>
      <c r="D9" s="304"/>
      <c r="E9" s="304"/>
      <c r="F9" s="305"/>
      <c r="G9" s="293"/>
    </row>
    <row r="10" spans="1:7" ht="25.5">
      <c r="A10" s="301">
        <v>5</v>
      </c>
      <c r="B10" s="302" t="s">
        <v>573</v>
      </c>
      <c r="C10" s="306">
        <v>0</v>
      </c>
      <c r="D10" s="304"/>
      <c r="E10" s="304"/>
      <c r="F10" s="305"/>
      <c r="G10" s="293"/>
    </row>
    <row r="11" spans="1:7" ht="25.5" customHeight="1">
      <c r="A11" s="301">
        <v>6</v>
      </c>
      <c r="B11" s="302" t="s">
        <v>574</v>
      </c>
      <c r="C11" s="306">
        <v>0</v>
      </c>
      <c r="D11" s="304"/>
      <c r="E11" s="304"/>
      <c r="F11" s="305"/>
      <c r="G11" s="293"/>
    </row>
    <row r="12" spans="1:7" ht="26.25" customHeight="1">
      <c r="A12" s="301">
        <v>7</v>
      </c>
      <c r="B12" s="302" t="s">
        <v>575</v>
      </c>
      <c r="C12" s="306">
        <v>5230</v>
      </c>
      <c r="D12" s="304"/>
      <c r="E12" s="304"/>
      <c r="F12" s="305"/>
      <c r="G12" s="293"/>
    </row>
    <row r="13" spans="1:7" ht="14.25" customHeight="1">
      <c r="A13" s="301">
        <v>8</v>
      </c>
      <c r="B13" s="302" t="s">
        <v>554</v>
      </c>
      <c r="C13" s="306">
        <v>5153</v>
      </c>
      <c r="D13" s="304"/>
      <c r="E13" s="304"/>
      <c r="F13" s="305"/>
      <c r="G13" s="293"/>
    </row>
    <row r="14" spans="1:7" ht="12.75" customHeight="1">
      <c r="A14" s="301">
        <v>9</v>
      </c>
      <c r="B14" s="302" t="s">
        <v>555</v>
      </c>
      <c r="C14" s="306">
        <v>0</v>
      </c>
      <c r="D14" s="304"/>
      <c r="E14" s="304"/>
      <c r="F14" s="305"/>
      <c r="G14" s="293"/>
    </row>
    <row r="15" spans="1:7" ht="13.5" customHeight="1">
      <c r="A15" s="301">
        <v>10</v>
      </c>
      <c r="B15" s="302" t="s">
        <v>556</v>
      </c>
      <c r="C15" s="306">
        <v>77</v>
      </c>
      <c r="D15" s="304"/>
      <c r="E15" s="304"/>
      <c r="F15" s="305"/>
      <c r="G15" s="293"/>
    </row>
    <row r="16" spans="1:7" ht="12.75" customHeight="1">
      <c r="A16" s="301">
        <v>11</v>
      </c>
      <c r="B16" s="302" t="s">
        <v>555</v>
      </c>
      <c r="C16" s="306">
        <v>0</v>
      </c>
      <c r="D16" s="304"/>
      <c r="E16" s="304"/>
      <c r="F16" s="305"/>
      <c r="G16" s="293"/>
    </row>
    <row r="17" spans="1:7" ht="15.75">
      <c r="A17" s="301">
        <v>12</v>
      </c>
      <c r="B17" s="302" t="s">
        <v>557</v>
      </c>
      <c r="C17" s="306">
        <v>0</v>
      </c>
      <c r="D17" s="304"/>
      <c r="E17" s="304"/>
      <c r="F17" s="305"/>
      <c r="G17" s="293"/>
    </row>
    <row r="18" spans="1:7" ht="15.75" customHeight="1">
      <c r="A18" s="301">
        <v>13</v>
      </c>
      <c r="B18" s="302" t="s">
        <v>576</v>
      </c>
      <c r="C18" s="306">
        <f>C13+C17</f>
        <v>5153</v>
      </c>
      <c r="D18" s="304"/>
      <c r="E18" s="304"/>
      <c r="F18" s="305"/>
      <c r="G18" s="293"/>
    </row>
    <row r="19" spans="1:7" ht="15.75" customHeight="1">
      <c r="A19" s="301">
        <v>14</v>
      </c>
      <c r="B19" s="302" t="s">
        <v>558</v>
      </c>
      <c r="C19" s="306">
        <v>0</v>
      </c>
      <c r="D19" s="304"/>
      <c r="E19" s="304"/>
      <c r="F19" s="305"/>
      <c r="G19" s="293"/>
    </row>
    <row r="20" spans="1:7" ht="12.75" customHeight="1">
      <c r="A20" s="301">
        <v>15</v>
      </c>
      <c r="B20" s="302" t="s">
        <v>559</v>
      </c>
      <c r="C20" s="306">
        <v>0</v>
      </c>
      <c r="D20" s="304"/>
      <c r="E20" s="293"/>
      <c r="F20" s="293"/>
      <c r="G20" s="293"/>
    </row>
    <row r="21" spans="1:7" ht="15" customHeight="1">
      <c r="A21" s="301">
        <v>16</v>
      </c>
      <c r="B21" s="302" t="s">
        <v>560</v>
      </c>
      <c r="C21" s="306">
        <v>5153</v>
      </c>
      <c r="D21" s="304"/>
      <c r="E21" s="293"/>
      <c r="F21" s="293"/>
      <c r="G21" s="293"/>
    </row>
    <row r="22" spans="1:7" ht="27" customHeight="1">
      <c r="A22" s="301">
        <v>17</v>
      </c>
      <c r="B22" s="302" t="s">
        <v>561</v>
      </c>
      <c r="C22" s="306">
        <v>15053</v>
      </c>
      <c r="D22" s="304"/>
      <c r="E22" s="293"/>
      <c r="F22" s="293"/>
      <c r="G22" s="293"/>
    </row>
    <row r="23" spans="1:7" ht="12.75" customHeight="1">
      <c r="A23" s="301">
        <v>18</v>
      </c>
      <c r="B23" s="302" t="s">
        <v>562</v>
      </c>
      <c r="C23" s="306">
        <v>0</v>
      </c>
      <c r="D23" s="304"/>
      <c r="E23" s="293"/>
      <c r="F23" s="293"/>
      <c r="G23" s="293"/>
    </row>
    <row r="24" spans="1:7" ht="14.25" customHeight="1">
      <c r="A24" s="301">
        <v>19</v>
      </c>
      <c r="B24" s="302" t="s">
        <v>563</v>
      </c>
      <c r="C24" s="306">
        <v>0</v>
      </c>
      <c r="D24" s="304"/>
      <c r="E24" s="293"/>
      <c r="F24" s="293"/>
      <c r="G24" s="293"/>
    </row>
    <row r="25" spans="1:7" ht="12.75" customHeight="1">
      <c r="A25" s="301">
        <v>20</v>
      </c>
      <c r="B25" s="302" t="s">
        <v>564</v>
      </c>
      <c r="C25" s="306">
        <v>15053</v>
      </c>
      <c r="D25" s="304"/>
      <c r="E25" s="293"/>
      <c r="F25" s="293"/>
      <c r="G25" s="293"/>
    </row>
    <row r="26" spans="1:7" ht="13.5" customHeight="1">
      <c r="A26" s="301">
        <v>21</v>
      </c>
      <c r="B26" s="302" t="s">
        <v>565</v>
      </c>
      <c r="C26" s="306">
        <v>15021</v>
      </c>
      <c r="D26" s="304"/>
      <c r="E26" s="293"/>
      <c r="F26" s="293"/>
      <c r="G26" s="293"/>
    </row>
    <row r="27" spans="1:7" ht="15" customHeight="1">
      <c r="A27" s="301">
        <v>22</v>
      </c>
      <c r="B27" s="302" t="s">
        <v>566</v>
      </c>
      <c r="C27" s="307">
        <f>C22/C26-1</f>
        <v>0.002130350842154405</v>
      </c>
      <c r="D27" s="304"/>
      <c r="E27" s="293"/>
      <c r="F27" s="293"/>
      <c r="G27" s="293"/>
    </row>
    <row r="28" spans="1:7" ht="24.75" customHeight="1">
      <c r="A28" s="301">
        <v>23</v>
      </c>
      <c r="B28" s="302" t="s">
        <v>567</v>
      </c>
      <c r="C28" s="306">
        <v>0</v>
      </c>
      <c r="D28" s="304"/>
      <c r="E28" s="293"/>
      <c r="F28" s="293"/>
      <c r="G28" s="293"/>
    </row>
    <row r="29" spans="1:7" ht="12.75" customHeight="1">
      <c r="A29" s="301">
        <v>24</v>
      </c>
      <c r="B29" s="302" t="s">
        <v>568</v>
      </c>
      <c r="C29" s="306">
        <v>0</v>
      </c>
      <c r="D29" s="304"/>
      <c r="E29" s="293"/>
      <c r="F29" s="293"/>
      <c r="G29" s="293"/>
    </row>
    <row r="30" spans="1:7" ht="15.75" customHeight="1">
      <c r="A30" s="301">
        <v>25</v>
      </c>
      <c r="B30" s="302" t="s">
        <v>569</v>
      </c>
      <c r="C30" s="306">
        <v>0</v>
      </c>
      <c r="D30" s="304"/>
      <c r="E30" s="293"/>
      <c r="F30" s="293"/>
      <c r="G30" s="293"/>
    </row>
    <row r="31" spans="1:7" ht="27.75" customHeight="1">
      <c r="A31" s="301">
        <v>26</v>
      </c>
      <c r="B31" s="302" t="s">
        <v>570</v>
      </c>
      <c r="C31" s="306">
        <v>0</v>
      </c>
      <c r="D31" s="304"/>
      <c r="E31" s="293"/>
      <c r="F31" s="293"/>
      <c r="G31" s="293"/>
    </row>
    <row r="32" spans="1:7" ht="14.25" customHeight="1">
      <c r="A32" s="301">
        <v>27</v>
      </c>
      <c r="B32" s="302" t="s">
        <v>571</v>
      </c>
      <c r="C32" s="306">
        <v>269</v>
      </c>
      <c r="D32" s="304"/>
      <c r="E32" s="293"/>
      <c r="F32" s="293"/>
      <c r="G32" s="293"/>
    </row>
    <row r="33" spans="1:4" ht="15.75" customHeight="1" thickBot="1">
      <c r="A33" s="308">
        <v>28</v>
      </c>
      <c r="B33" s="309" t="s">
        <v>577</v>
      </c>
      <c r="C33" s="310">
        <f>C18+C28+C31+C32+C15</f>
        <v>5499</v>
      </c>
      <c r="D33" s="304"/>
    </row>
    <row r="34" spans="1:4" ht="15.75" customHeight="1">
      <c r="A34" s="311" t="s">
        <v>578</v>
      </c>
      <c r="D34" s="304"/>
    </row>
    <row r="35" spans="1:4" ht="15" customHeight="1">
      <c r="A35" s="312" t="s">
        <v>572</v>
      </c>
      <c r="D35" s="304"/>
    </row>
    <row r="36" spans="1:4" ht="14.25" customHeight="1">
      <c r="A36" s="304"/>
      <c r="B36" s="304"/>
      <c r="C36" s="299"/>
      <c r="D36" s="304"/>
    </row>
    <row r="37" spans="1:4" ht="16.5" customHeight="1">
      <c r="A37" s="304"/>
      <c r="B37" s="304"/>
      <c r="C37" s="299"/>
      <c r="D37" s="304"/>
    </row>
    <row r="38" spans="1:4" ht="14.25" customHeight="1">
      <c r="A38" s="304"/>
      <c r="B38" s="304"/>
      <c r="C38" s="299"/>
      <c r="D38" s="304"/>
    </row>
    <row r="39" spans="1:4" ht="31.5" customHeight="1">
      <c r="A39" s="304"/>
      <c r="B39" s="304"/>
      <c r="C39" s="299"/>
      <c r="D39" s="304"/>
    </row>
    <row r="40" spans="1:4" ht="15.75" customHeight="1">
      <c r="A40" s="304"/>
      <c r="B40" s="304"/>
      <c r="C40" s="299"/>
      <c r="D40" s="304"/>
    </row>
    <row r="41" spans="1:4" ht="15.75">
      <c r="A41" s="313"/>
      <c r="B41" s="293"/>
      <c r="C41" s="293"/>
      <c r="D41" s="293"/>
    </row>
    <row r="42" spans="1:4" ht="12.75">
      <c r="A42" s="293"/>
      <c r="B42" s="293"/>
      <c r="C42" s="293"/>
      <c r="D42" s="293"/>
    </row>
    <row r="43" spans="1:4" ht="12.75">
      <c r="A43" s="293"/>
      <c r="B43" s="293"/>
      <c r="C43" s="293"/>
      <c r="D43" s="293"/>
    </row>
    <row r="44" spans="1:4" ht="12.75">
      <c r="A44" s="293"/>
      <c r="B44" s="293"/>
      <c r="C44" s="293"/>
      <c r="D44" s="293"/>
    </row>
    <row r="45" spans="1:4" ht="12.75">
      <c r="A45" s="293"/>
      <c r="B45" s="293"/>
      <c r="C45" s="293"/>
      <c r="D45" s="293"/>
    </row>
    <row r="46" spans="1:4" ht="12.75">
      <c r="A46" s="293"/>
      <c r="B46" s="293"/>
      <c r="C46" s="293"/>
      <c r="D46" s="293"/>
    </row>
    <row r="47" spans="1:4" ht="12.75">
      <c r="A47" s="293"/>
      <c r="B47" s="293"/>
      <c r="C47" s="293"/>
      <c r="D47" s="293"/>
    </row>
    <row r="48" spans="1:4" ht="12.75">
      <c r="A48" s="293"/>
      <c r="B48" s="293"/>
      <c r="C48" s="293"/>
      <c r="D48" s="293"/>
    </row>
    <row r="49" spans="1:4" ht="12.75">
      <c r="A49" s="293"/>
      <c r="B49" s="293"/>
      <c r="C49" s="293"/>
      <c r="D49" s="293"/>
    </row>
    <row r="50" spans="1:4" ht="12.75">
      <c r="A50" s="293"/>
      <c r="B50" s="293"/>
      <c r="C50" s="293"/>
      <c r="D50" s="293"/>
    </row>
    <row r="51" spans="1:4" ht="12.75">
      <c r="A51" s="293"/>
      <c r="B51" s="293"/>
      <c r="C51" s="293"/>
      <c r="D51" s="29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4" sqref="A4"/>
    </sheetView>
  </sheetViews>
  <sheetFormatPr defaultColWidth="9.140625" defaultRowHeight="12.75"/>
  <cols>
    <col min="1" max="1" width="2.7109375" style="290" customWidth="1"/>
    <col min="2" max="2" width="62.421875" style="290" customWidth="1"/>
    <col min="3" max="3" width="13.7109375" style="290" customWidth="1"/>
    <col min="4" max="4" width="11.57421875" style="290" customWidth="1"/>
    <col min="5" max="5" width="12.140625" style="290" customWidth="1"/>
    <col min="6" max="6" width="16.7109375" style="290" customWidth="1"/>
    <col min="7" max="16384" width="9.140625" style="290" customWidth="1"/>
  </cols>
  <sheetData>
    <row r="1" spans="1:3" ht="15.75">
      <c r="A1" s="288" t="s">
        <v>546</v>
      </c>
      <c r="B1" s="289"/>
      <c r="C1" s="289"/>
    </row>
    <row r="2" spans="2:3" ht="12.75">
      <c r="B2" s="289"/>
      <c r="C2" s="289"/>
    </row>
    <row r="3" spans="1:7" ht="12.75">
      <c r="A3" s="291" t="s">
        <v>780</v>
      </c>
      <c r="B3" s="289"/>
      <c r="C3" s="292" t="s">
        <v>548</v>
      </c>
      <c r="D3" s="293"/>
      <c r="E3" s="293"/>
      <c r="F3" s="293"/>
      <c r="G3" s="293"/>
    </row>
    <row r="4" spans="1:7" ht="13.5" thickBot="1">
      <c r="A4" s="291"/>
      <c r="B4" s="289"/>
      <c r="C4" s="289"/>
      <c r="D4" s="293"/>
      <c r="E4" s="293"/>
      <c r="F4" s="293"/>
      <c r="G4" s="293"/>
    </row>
    <row r="5" spans="1:7" ht="25.5" customHeight="1" thickBot="1">
      <c r="A5" s="164" t="s">
        <v>363</v>
      </c>
      <c r="B5" s="294" t="s">
        <v>549</v>
      </c>
      <c r="C5" s="295"/>
      <c r="D5" s="293"/>
      <c r="E5" s="293"/>
      <c r="F5" s="293"/>
      <c r="G5" s="293"/>
    </row>
    <row r="6" spans="1:7" ht="14.25" customHeight="1">
      <c r="A6" s="296">
        <v>1</v>
      </c>
      <c r="B6" s="297" t="s">
        <v>550</v>
      </c>
      <c r="C6" s="298">
        <v>1084.062</v>
      </c>
      <c r="D6" s="299"/>
      <c r="E6" s="300"/>
      <c r="F6" s="300"/>
      <c r="G6" s="293"/>
    </row>
    <row r="7" spans="1:7" ht="13.5" customHeight="1">
      <c r="A7" s="301">
        <v>2</v>
      </c>
      <c r="B7" s="302" t="s">
        <v>551</v>
      </c>
      <c r="C7" s="303">
        <v>513.349</v>
      </c>
      <c r="D7" s="304"/>
      <c r="E7" s="304"/>
      <c r="F7" s="305"/>
      <c r="G7" s="293"/>
    </row>
    <row r="8" spans="1:7" ht="14.25" customHeight="1">
      <c r="A8" s="301">
        <v>3</v>
      </c>
      <c r="B8" s="302" t="s">
        <v>552</v>
      </c>
      <c r="C8" s="303">
        <v>70.847</v>
      </c>
      <c r="D8" s="304"/>
      <c r="E8" s="304"/>
      <c r="F8" s="305"/>
      <c r="G8" s="293"/>
    </row>
    <row r="9" spans="1:7" ht="15" customHeight="1">
      <c r="A9" s="301">
        <v>4</v>
      </c>
      <c r="B9" s="302" t="s">
        <v>553</v>
      </c>
      <c r="C9" s="303">
        <v>499.866</v>
      </c>
      <c r="D9" s="304"/>
      <c r="E9" s="304"/>
      <c r="F9" s="305"/>
      <c r="G9" s="293"/>
    </row>
    <row r="10" spans="1:7" ht="25.5">
      <c r="A10" s="301">
        <v>5</v>
      </c>
      <c r="B10" s="302" t="s">
        <v>573</v>
      </c>
      <c r="C10" s="306">
        <v>236052</v>
      </c>
      <c r="D10" s="304"/>
      <c r="E10" s="304"/>
      <c r="F10" s="305"/>
      <c r="G10" s="293"/>
    </row>
    <row r="11" spans="1:7" ht="25.5" customHeight="1">
      <c r="A11" s="301">
        <v>6</v>
      </c>
      <c r="B11" s="302" t="s">
        <v>574</v>
      </c>
      <c r="C11" s="306">
        <v>74766</v>
      </c>
      <c r="D11" s="304"/>
      <c r="E11" s="304"/>
      <c r="F11" s="305"/>
      <c r="G11" s="293"/>
    </row>
    <row r="12" spans="1:7" ht="26.25" customHeight="1">
      <c r="A12" s="301">
        <v>7</v>
      </c>
      <c r="B12" s="302" t="s">
        <v>575</v>
      </c>
      <c r="C12" s="306">
        <v>310818</v>
      </c>
      <c r="D12" s="304"/>
      <c r="E12" s="304"/>
      <c r="F12" s="305"/>
      <c r="G12" s="293"/>
    </row>
    <row r="13" spans="1:7" ht="14.25" customHeight="1">
      <c r="A13" s="301">
        <v>8</v>
      </c>
      <c r="B13" s="302" t="s">
        <v>554</v>
      </c>
      <c r="C13" s="306">
        <v>298831</v>
      </c>
      <c r="D13" s="304"/>
      <c r="E13" s="304"/>
      <c r="F13" s="305"/>
      <c r="G13" s="293"/>
    </row>
    <row r="14" spans="1:7" ht="12.75" customHeight="1">
      <c r="A14" s="301">
        <v>9</v>
      </c>
      <c r="B14" s="302" t="s">
        <v>555</v>
      </c>
      <c r="C14" s="306">
        <v>73694</v>
      </c>
      <c r="D14" s="304"/>
      <c r="E14" s="304"/>
      <c r="F14" s="305"/>
      <c r="G14" s="293"/>
    </row>
    <row r="15" spans="1:7" ht="13.5" customHeight="1">
      <c r="A15" s="301">
        <v>10</v>
      </c>
      <c r="B15" s="302" t="s">
        <v>556</v>
      </c>
      <c r="C15" s="306">
        <v>11987</v>
      </c>
      <c r="D15" s="304"/>
      <c r="E15" s="304"/>
      <c r="F15" s="305"/>
      <c r="G15" s="293"/>
    </row>
    <row r="16" spans="1:7" ht="12.75" customHeight="1">
      <c r="A16" s="301">
        <v>11</v>
      </c>
      <c r="B16" s="302" t="s">
        <v>555</v>
      </c>
      <c r="C16" s="306">
        <v>1072</v>
      </c>
      <c r="D16" s="304"/>
      <c r="E16" s="304"/>
      <c r="F16" s="305"/>
      <c r="G16" s="293"/>
    </row>
    <row r="17" spans="1:7" ht="15.75">
      <c r="A17" s="301">
        <v>12</v>
      </c>
      <c r="B17" s="302" t="s">
        <v>557</v>
      </c>
      <c r="C17" s="306">
        <v>0</v>
      </c>
      <c r="D17" s="304"/>
      <c r="E17" s="304"/>
      <c r="F17" s="305"/>
      <c r="G17" s="293"/>
    </row>
    <row r="18" spans="1:7" ht="15.75" customHeight="1">
      <c r="A18" s="301">
        <v>13</v>
      </c>
      <c r="B18" s="302" t="s">
        <v>576</v>
      </c>
      <c r="C18" s="306">
        <v>298831</v>
      </c>
      <c r="D18" s="304"/>
      <c r="E18" s="304"/>
      <c r="F18" s="305"/>
      <c r="G18" s="293"/>
    </row>
    <row r="19" spans="1:7" ht="15.75" customHeight="1">
      <c r="A19" s="301">
        <v>14</v>
      </c>
      <c r="B19" s="302" t="s">
        <v>558</v>
      </c>
      <c r="C19" s="306">
        <v>181596</v>
      </c>
      <c r="D19" s="304"/>
      <c r="E19" s="304"/>
      <c r="F19" s="305"/>
      <c r="G19" s="293"/>
    </row>
    <row r="20" spans="1:7" ht="12.75" customHeight="1">
      <c r="A20" s="301">
        <v>15</v>
      </c>
      <c r="B20" s="302">
        <v>1</v>
      </c>
      <c r="C20" s="306">
        <v>20114</v>
      </c>
      <c r="D20" s="304"/>
      <c r="E20" s="293"/>
      <c r="F20" s="293"/>
      <c r="G20" s="293"/>
    </row>
    <row r="21" spans="1:7" ht="15" customHeight="1">
      <c r="A21" s="301">
        <v>16</v>
      </c>
      <c r="B21" s="302" t="s">
        <v>560</v>
      </c>
      <c r="C21" s="306">
        <v>97121</v>
      </c>
      <c r="D21" s="304"/>
      <c r="E21" s="293"/>
      <c r="F21" s="293"/>
      <c r="G21" s="293"/>
    </row>
    <row r="22" spans="1:7" ht="27" customHeight="1">
      <c r="A22" s="301">
        <v>17</v>
      </c>
      <c r="B22" s="302" t="s">
        <v>561</v>
      </c>
      <c r="C22" s="306">
        <v>23901</v>
      </c>
      <c r="D22" s="304"/>
      <c r="E22" s="293"/>
      <c r="F22" s="293"/>
      <c r="G22" s="293"/>
    </row>
    <row r="23" spans="1:7" ht="12.75" customHeight="1">
      <c r="A23" s="301">
        <v>18</v>
      </c>
      <c r="B23" s="302" t="s">
        <v>562</v>
      </c>
      <c r="C23" s="306">
        <v>29479</v>
      </c>
      <c r="D23" s="304"/>
      <c r="E23" s="293"/>
      <c r="F23" s="293"/>
      <c r="G23" s="293"/>
    </row>
    <row r="24" spans="1:7" ht="14.25" customHeight="1">
      <c r="A24" s="301">
        <v>19</v>
      </c>
      <c r="B24" s="302" t="s">
        <v>563</v>
      </c>
      <c r="C24" s="306">
        <v>23659</v>
      </c>
      <c r="D24" s="304"/>
      <c r="E24" s="293"/>
      <c r="F24" s="293"/>
      <c r="G24" s="293"/>
    </row>
    <row r="25" spans="1:7" ht="12.75" customHeight="1">
      <c r="A25" s="301">
        <v>20</v>
      </c>
      <c r="B25" s="302" t="s">
        <v>564</v>
      </c>
      <c r="C25" s="306">
        <v>15722</v>
      </c>
      <c r="D25" s="304"/>
      <c r="E25" s="293"/>
      <c r="F25" s="293"/>
      <c r="G25" s="293"/>
    </row>
    <row r="26" spans="1:7" ht="13.5" customHeight="1">
      <c r="A26" s="301">
        <v>21</v>
      </c>
      <c r="B26" s="302" t="s">
        <v>565</v>
      </c>
      <c r="C26" s="306">
        <v>20952</v>
      </c>
      <c r="D26" s="304"/>
      <c r="E26" s="293"/>
      <c r="F26" s="293"/>
      <c r="G26" s="293"/>
    </row>
    <row r="27" spans="1:7" ht="15" customHeight="1">
      <c r="A27" s="301">
        <v>22</v>
      </c>
      <c r="B27" s="302" t="s">
        <v>566</v>
      </c>
      <c r="C27" s="307">
        <f>C22/C26-1</f>
        <v>0.14075028636884301</v>
      </c>
      <c r="D27" s="304"/>
      <c r="E27" s="293"/>
      <c r="F27" s="293"/>
      <c r="G27" s="293"/>
    </row>
    <row r="28" spans="1:7" ht="24.75" customHeight="1">
      <c r="A28" s="301">
        <v>23</v>
      </c>
      <c r="B28" s="302" t="s">
        <v>567</v>
      </c>
      <c r="C28" s="306">
        <v>5060</v>
      </c>
      <c r="D28" s="304"/>
      <c r="E28" s="293"/>
      <c r="F28" s="293"/>
      <c r="G28" s="293"/>
    </row>
    <row r="29" spans="1:7" ht="12.75" customHeight="1">
      <c r="A29" s="301">
        <v>24</v>
      </c>
      <c r="B29" s="302" t="s">
        <v>568</v>
      </c>
      <c r="C29" s="306">
        <v>3224</v>
      </c>
      <c r="D29" s="304"/>
      <c r="E29" s="293"/>
      <c r="F29" s="293"/>
      <c r="G29" s="293"/>
    </row>
    <row r="30" spans="1:7" ht="15.75" customHeight="1">
      <c r="A30" s="301">
        <v>25</v>
      </c>
      <c r="B30" s="302" t="s">
        <v>569</v>
      </c>
      <c r="C30" s="306">
        <v>1836</v>
      </c>
      <c r="D30" s="304"/>
      <c r="E30" s="293"/>
      <c r="F30" s="293"/>
      <c r="G30" s="293"/>
    </row>
    <row r="31" spans="1:7" ht="27.75" customHeight="1">
      <c r="A31" s="301">
        <v>26</v>
      </c>
      <c r="B31" s="302" t="s">
        <v>570</v>
      </c>
      <c r="C31" s="306">
        <v>12622</v>
      </c>
      <c r="D31" s="304"/>
      <c r="E31" s="293"/>
      <c r="F31" s="293"/>
      <c r="G31" s="293"/>
    </row>
    <row r="32" spans="1:7" ht="14.25" customHeight="1">
      <c r="A32" s="301">
        <v>27</v>
      </c>
      <c r="B32" s="302" t="s">
        <v>571</v>
      </c>
      <c r="C32" s="306">
        <v>3803</v>
      </c>
      <c r="D32" s="304"/>
      <c r="E32" s="293"/>
      <c r="F32" s="293"/>
      <c r="G32" s="293"/>
    </row>
    <row r="33" spans="1:4" ht="15.75" customHeight="1" thickBot="1">
      <c r="A33" s="308">
        <v>28</v>
      </c>
      <c r="B33" s="309" t="s">
        <v>577</v>
      </c>
      <c r="C33" s="310">
        <v>332303</v>
      </c>
      <c r="D33" s="304"/>
    </row>
    <row r="34" spans="1:4" ht="15.75" customHeight="1">
      <c r="A34" s="311" t="s">
        <v>578</v>
      </c>
      <c r="D34" s="304"/>
    </row>
    <row r="35" spans="1:4" ht="15" customHeight="1">
      <c r="A35" s="312" t="s">
        <v>572</v>
      </c>
      <c r="D35" s="304"/>
    </row>
    <row r="36" spans="1:4" ht="14.25" customHeight="1">
      <c r="A36" s="304"/>
      <c r="B36" s="304"/>
      <c r="C36" s="299"/>
      <c r="D36" s="304"/>
    </row>
    <row r="37" spans="1:4" ht="16.5" customHeight="1">
      <c r="A37" s="304"/>
      <c r="B37" s="304"/>
      <c r="C37" s="299"/>
      <c r="D37" s="304"/>
    </row>
    <row r="38" spans="1:4" ht="14.25" customHeight="1">
      <c r="A38" s="304"/>
      <c r="B38" s="304"/>
      <c r="C38" s="299"/>
      <c r="D38" s="304"/>
    </row>
    <row r="39" spans="1:4" ht="31.5" customHeight="1">
      <c r="A39" s="304"/>
      <c r="B39" s="304"/>
      <c r="C39" s="299"/>
      <c r="D39" s="304"/>
    </row>
    <row r="40" spans="1:4" ht="15.75" customHeight="1">
      <c r="A40" s="304"/>
      <c r="B40" s="304"/>
      <c r="C40" s="299"/>
      <c r="D40" s="304"/>
    </row>
    <row r="41" spans="1:4" ht="15.75">
      <c r="A41" s="313"/>
      <c r="B41" s="293"/>
      <c r="C41" s="293"/>
      <c r="D41" s="293"/>
    </row>
    <row r="42" spans="1:4" ht="12.75">
      <c r="A42" s="293"/>
      <c r="B42" s="293"/>
      <c r="C42" s="293"/>
      <c r="D42" s="293"/>
    </row>
    <row r="43" spans="1:4" ht="12.75">
      <c r="A43" s="293"/>
      <c r="B43" s="293"/>
      <c r="C43" s="293"/>
      <c r="D43" s="293"/>
    </row>
    <row r="44" spans="1:4" ht="12.75">
      <c r="A44" s="293"/>
      <c r="B44" s="293"/>
      <c r="C44" s="293"/>
      <c r="D44" s="293"/>
    </row>
    <row r="45" spans="1:4" ht="12.75">
      <c r="A45" s="293"/>
      <c r="B45" s="293"/>
      <c r="C45" s="293"/>
      <c r="D45" s="293"/>
    </row>
    <row r="46" spans="1:4" ht="12.75">
      <c r="A46" s="293"/>
      <c r="B46" s="293"/>
      <c r="C46" s="293"/>
      <c r="D46" s="293"/>
    </row>
    <row r="47" spans="1:4" ht="12.75">
      <c r="A47" s="293"/>
      <c r="B47" s="293"/>
      <c r="C47" s="293"/>
      <c r="D47" s="293"/>
    </row>
    <row r="48" spans="1:4" ht="12.75">
      <c r="A48" s="293"/>
      <c r="B48" s="293"/>
      <c r="C48" s="293"/>
      <c r="D48" s="293"/>
    </row>
    <row r="49" spans="1:4" ht="12.75">
      <c r="A49" s="293"/>
      <c r="B49" s="293"/>
      <c r="C49" s="293"/>
      <c r="D49" s="293"/>
    </row>
    <row r="50" spans="1:4" ht="12.75">
      <c r="A50" s="293"/>
      <c r="B50" s="293"/>
      <c r="C50" s="293"/>
      <c r="D50" s="293"/>
    </row>
    <row r="51" spans="1:4" ht="12.75">
      <c r="A51" s="293"/>
      <c r="B51" s="293"/>
      <c r="C51" s="293"/>
      <c r="D51" s="29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6"/>
  <sheetViews>
    <sheetView workbookViewId="0" topLeftCell="A1">
      <selection activeCell="A15" sqref="A15"/>
    </sheetView>
  </sheetViews>
  <sheetFormatPr defaultColWidth="9.140625" defaultRowHeight="12.75"/>
  <cols>
    <col min="1" max="1" width="56.00390625" style="0" bestFit="1" customWidth="1"/>
    <col min="2" max="2" width="13.00390625" style="0" customWidth="1"/>
  </cols>
  <sheetData>
    <row r="1" ht="15.75">
      <c r="A1" s="162" t="s">
        <v>673</v>
      </c>
    </row>
    <row r="2" ht="12.75">
      <c r="A2" s="199"/>
    </row>
    <row r="3" ht="12.75">
      <c r="A3" s="163" t="s">
        <v>674</v>
      </c>
    </row>
    <row r="4" ht="12.75">
      <c r="A4" s="182"/>
    </row>
    <row r="5" spans="1:2" ht="12.75">
      <c r="A5" s="493" t="s">
        <v>675</v>
      </c>
      <c r="B5" s="488">
        <v>12197.68</v>
      </c>
    </row>
    <row r="6" spans="1:2" ht="12.75">
      <c r="A6" s="264" t="s">
        <v>676</v>
      </c>
      <c r="B6" s="488">
        <v>92392.94</v>
      </c>
    </row>
    <row r="7" spans="1:2" ht="12.75">
      <c r="A7" s="264" t="s">
        <v>677</v>
      </c>
      <c r="B7" s="488">
        <v>0</v>
      </c>
    </row>
    <row r="8" spans="1:2" ht="12.75">
      <c r="A8" s="494" t="s">
        <v>678</v>
      </c>
      <c r="B8" s="488">
        <v>-5833.77</v>
      </c>
    </row>
    <row r="9" spans="1:2" ht="12.75">
      <c r="A9" s="264" t="s">
        <v>679</v>
      </c>
      <c r="B9" s="488">
        <v>-6788.18</v>
      </c>
    </row>
    <row r="10" spans="1:2" ht="12.75">
      <c r="A10" s="264" t="s">
        <v>680</v>
      </c>
      <c r="B10" s="488">
        <v>-1430.89</v>
      </c>
    </row>
    <row r="11" spans="1:2" ht="12.75">
      <c r="A11" s="264" t="s">
        <v>681</v>
      </c>
      <c r="B11" s="488">
        <v>52.31</v>
      </c>
    </row>
    <row r="12" spans="1:2" ht="12.75">
      <c r="A12" s="264" t="s">
        <v>682</v>
      </c>
      <c r="B12" s="488">
        <v>2332.99</v>
      </c>
    </row>
    <row r="13" spans="1:2" ht="12.75">
      <c r="A13" s="494" t="s">
        <v>683</v>
      </c>
      <c r="B13" s="488">
        <v>-2796.66</v>
      </c>
    </row>
    <row r="14" spans="1:2" ht="12.75">
      <c r="A14" s="264" t="s">
        <v>684</v>
      </c>
      <c r="B14" s="488">
        <v>1933.9</v>
      </c>
    </row>
    <row r="15" spans="1:2" ht="12.75">
      <c r="A15" s="264" t="s">
        <v>685</v>
      </c>
      <c r="B15" s="488">
        <v>1838.96</v>
      </c>
    </row>
    <row r="16" spans="1:2" ht="12.75">
      <c r="A16" s="264" t="s">
        <v>686</v>
      </c>
      <c r="B16" s="488">
        <v>9.79</v>
      </c>
    </row>
    <row r="17" spans="1:2" ht="12.75">
      <c r="A17" s="264" t="s">
        <v>687</v>
      </c>
      <c r="B17" s="488">
        <v>-6579.31</v>
      </c>
    </row>
    <row r="18" spans="1:2" ht="12.75">
      <c r="A18" s="494" t="s">
        <v>688</v>
      </c>
      <c r="B18" s="488">
        <v>10212.91</v>
      </c>
    </row>
    <row r="19" spans="1:3" ht="12.75">
      <c r="A19" s="264" t="s">
        <v>689</v>
      </c>
      <c r="B19" s="488">
        <v>6028.61</v>
      </c>
      <c r="C19" s="182"/>
    </row>
    <row r="20" spans="1:3" ht="12.75">
      <c r="A20" s="264" t="s">
        <v>690</v>
      </c>
      <c r="B20" s="488">
        <v>0</v>
      </c>
      <c r="C20" s="182"/>
    </row>
    <row r="21" spans="1:3" ht="12.75">
      <c r="A21" s="264" t="s">
        <v>691</v>
      </c>
      <c r="B21" s="488">
        <v>0</v>
      </c>
      <c r="C21" s="182"/>
    </row>
    <row r="22" spans="1:3" ht="12.75">
      <c r="A22" s="264" t="s">
        <v>692</v>
      </c>
      <c r="B22" s="488">
        <v>0</v>
      </c>
      <c r="C22" s="182"/>
    </row>
    <row r="23" spans="1:3" ht="12.75">
      <c r="A23" s="264" t="s">
        <v>693</v>
      </c>
      <c r="B23" s="488">
        <v>0</v>
      </c>
      <c r="C23" s="182"/>
    </row>
    <row r="24" spans="1:3" ht="12.75">
      <c r="A24" s="264" t="s">
        <v>694</v>
      </c>
      <c r="B24" s="488">
        <v>4758.86</v>
      </c>
      <c r="C24" s="182" t="s">
        <v>1250</v>
      </c>
    </row>
    <row r="25" spans="1:3" ht="12.75">
      <c r="A25" s="264" t="s">
        <v>695</v>
      </c>
      <c r="B25" s="488">
        <v>0</v>
      </c>
      <c r="C25" s="182"/>
    </row>
    <row r="26" spans="1:3" ht="12.75">
      <c r="A26" s="264" t="s">
        <v>696</v>
      </c>
      <c r="B26" s="488">
        <v>0</v>
      </c>
      <c r="C26" s="182" t="s">
        <v>1250</v>
      </c>
    </row>
    <row r="27" spans="1:3" ht="12.75">
      <c r="A27" s="264" t="s">
        <v>697</v>
      </c>
      <c r="B27" s="488">
        <v>-130</v>
      </c>
      <c r="C27" s="182"/>
    </row>
    <row r="28" spans="1:3" ht="12.75">
      <c r="A28" s="264" t="s">
        <v>698</v>
      </c>
      <c r="B28" s="488">
        <v>67.31</v>
      </c>
      <c r="C28" s="182"/>
    </row>
    <row r="29" spans="1:3" ht="12.75">
      <c r="A29" s="264" t="s">
        <v>699</v>
      </c>
      <c r="B29" s="488">
        <v>-113.88</v>
      </c>
      <c r="C29" s="182"/>
    </row>
    <row r="30" spans="1:3" ht="12.75">
      <c r="A30" s="264" t="s">
        <v>700</v>
      </c>
      <c r="B30" s="488">
        <v>-397.99</v>
      </c>
      <c r="C30" s="182"/>
    </row>
    <row r="31" spans="1:3" ht="12.75">
      <c r="A31" s="494" t="s">
        <v>799</v>
      </c>
      <c r="B31" s="488">
        <v>-37.19</v>
      </c>
      <c r="C31" s="182"/>
    </row>
    <row r="32" spans="1:3" ht="12.75">
      <c r="A32" s="264" t="s">
        <v>701</v>
      </c>
      <c r="B32" s="488">
        <v>0</v>
      </c>
      <c r="C32" s="182"/>
    </row>
    <row r="33" spans="1:3" ht="12.75">
      <c r="A33" s="264" t="s">
        <v>702</v>
      </c>
      <c r="B33" s="488">
        <v>0</v>
      </c>
      <c r="C33" s="182"/>
    </row>
    <row r="34" spans="1:2" ht="12.75">
      <c r="A34" s="264" t="s">
        <v>703</v>
      </c>
      <c r="B34" s="488">
        <v>0</v>
      </c>
    </row>
    <row r="35" spans="1:2" ht="12.75">
      <c r="A35" s="494" t="s">
        <v>803</v>
      </c>
      <c r="B35" s="488">
        <v>3442.31</v>
      </c>
    </row>
    <row r="36" spans="1:2" ht="12.75">
      <c r="A36" s="264" t="s">
        <v>704</v>
      </c>
      <c r="B36" s="488">
        <v>517.79</v>
      </c>
    </row>
    <row r="37" spans="1:2" ht="12.75">
      <c r="A37" s="264" t="s">
        <v>705</v>
      </c>
      <c r="B37" s="488">
        <v>751.73</v>
      </c>
    </row>
    <row r="38" spans="1:2" ht="12.75">
      <c r="A38" s="264" t="s">
        <v>706</v>
      </c>
      <c r="B38" s="488">
        <v>72.06</v>
      </c>
    </row>
    <row r="39" spans="1:2" ht="12.75">
      <c r="A39" s="487" t="s">
        <v>707</v>
      </c>
      <c r="B39" s="488">
        <v>1927.9</v>
      </c>
    </row>
    <row r="40" spans="1:2" ht="12.75">
      <c r="A40" s="487" t="s">
        <v>708</v>
      </c>
      <c r="B40" s="488">
        <v>172.83</v>
      </c>
    </row>
    <row r="41" spans="1:2" ht="12.75">
      <c r="A41" s="487" t="s">
        <v>709</v>
      </c>
      <c r="B41" s="488">
        <v>0</v>
      </c>
    </row>
    <row r="42" spans="1:2" ht="12.75">
      <c r="A42" s="495" t="s">
        <v>710</v>
      </c>
      <c r="B42" s="488">
        <v>25114.76</v>
      </c>
    </row>
    <row r="43" spans="1:2" ht="12.75">
      <c r="A43" s="487" t="s">
        <v>711</v>
      </c>
      <c r="B43" s="488">
        <v>-867.21</v>
      </c>
    </row>
    <row r="44" spans="1:2" ht="12.75">
      <c r="A44" s="487" t="s">
        <v>712</v>
      </c>
      <c r="B44" s="488">
        <v>0</v>
      </c>
    </row>
    <row r="45" spans="1:2" ht="12.75">
      <c r="A45" s="487" t="s">
        <v>713</v>
      </c>
      <c r="B45" s="488">
        <v>648.19</v>
      </c>
    </row>
    <row r="46" spans="1:2" ht="12.75">
      <c r="A46" s="487" t="s">
        <v>714</v>
      </c>
      <c r="B46" s="488">
        <v>-127.78</v>
      </c>
    </row>
    <row r="47" spans="1:2" ht="12.75">
      <c r="A47" s="487" t="s">
        <v>715</v>
      </c>
      <c r="B47" s="488">
        <v>8516.81</v>
      </c>
    </row>
    <row r="48" spans="1:2" ht="12.75">
      <c r="A48" s="487" t="s">
        <v>716</v>
      </c>
      <c r="B48" s="488">
        <v>-1255.27</v>
      </c>
    </row>
    <row r="49" spans="1:2" ht="12.75">
      <c r="A49" s="487" t="s">
        <v>717</v>
      </c>
      <c r="B49" s="488">
        <v>6192.6</v>
      </c>
    </row>
    <row r="50" spans="1:2" ht="12.75">
      <c r="A50" s="487" t="s">
        <v>692</v>
      </c>
      <c r="B50" s="488">
        <v>0</v>
      </c>
    </row>
    <row r="51" spans="1:2" ht="12.75">
      <c r="A51" s="487" t="s">
        <v>693</v>
      </c>
      <c r="B51" s="488">
        <v>3043.78</v>
      </c>
    </row>
    <row r="52" spans="1:2" ht="12.75">
      <c r="A52" s="487" t="s">
        <v>694</v>
      </c>
      <c r="B52" s="488">
        <v>310.63</v>
      </c>
    </row>
    <row r="53" spans="1:2" ht="12.75">
      <c r="A53" s="487" t="s">
        <v>695</v>
      </c>
      <c r="B53" s="488">
        <v>0</v>
      </c>
    </row>
    <row r="54" spans="1:2" ht="12.75">
      <c r="A54" s="487" t="s">
        <v>696</v>
      </c>
      <c r="B54" s="488">
        <v>639.3</v>
      </c>
    </row>
    <row r="55" spans="1:2" ht="12.75">
      <c r="A55" s="487" t="s">
        <v>718</v>
      </c>
      <c r="B55" s="488">
        <v>0</v>
      </c>
    </row>
    <row r="56" spans="1:2" ht="12.75">
      <c r="A56" s="487" t="s">
        <v>690</v>
      </c>
      <c r="B56" s="488">
        <v>0</v>
      </c>
    </row>
    <row r="57" spans="1:2" ht="12.75">
      <c r="A57" s="487" t="s">
        <v>719</v>
      </c>
      <c r="B57" s="488">
        <v>7977.71</v>
      </c>
    </row>
    <row r="58" spans="1:2" ht="12.75">
      <c r="A58" s="496" t="s">
        <v>720</v>
      </c>
      <c r="B58" s="488">
        <v>0</v>
      </c>
    </row>
    <row r="59" spans="1:2" ht="12.75">
      <c r="A59" s="497" t="s">
        <v>721</v>
      </c>
      <c r="B59" s="488">
        <v>-189.08</v>
      </c>
    </row>
    <row r="60" spans="1:2" ht="13.5">
      <c r="A60" s="498" t="s">
        <v>722</v>
      </c>
      <c r="B60" s="567">
        <v>134503.9</v>
      </c>
    </row>
    <row r="61" spans="1:2" ht="12.75">
      <c r="A61" s="496" t="s">
        <v>723</v>
      </c>
      <c r="B61" s="488">
        <v>-2970.36</v>
      </c>
    </row>
    <row r="62" spans="1:2" ht="12.75">
      <c r="A62" s="497" t="s">
        <v>724</v>
      </c>
      <c r="B62" s="488">
        <v>0</v>
      </c>
    </row>
    <row r="63" spans="1:2" ht="12.75">
      <c r="A63" s="497" t="s">
        <v>725</v>
      </c>
      <c r="B63" s="488">
        <v>-2115.98</v>
      </c>
    </row>
    <row r="64" spans="1:2" ht="12.75">
      <c r="A64" s="497" t="s">
        <v>726</v>
      </c>
      <c r="B64" s="488">
        <v>0</v>
      </c>
    </row>
    <row r="65" spans="1:2" ht="12.75">
      <c r="A65" s="497" t="s">
        <v>727</v>
      </c>
      <c r="B65" s="488">
        <v>298.11</v>
      </c>
    </row>
    <row r="66" spans="1:2" ht="12.75">
      <c r="A66" s="497" t="s">
        <v>728</v>
      </c>
      <c r="B66" s="488">
        <v>0</v>
      </c>
    </row>
    <row r="67" spans="1:2" ht="12.75">
      <c r="A67" s="497" t="s">
        <v>729</v>
      </c>
      <c r="B67" s="488">
        <v>-1152.49</v>
      </c>
    </row>
    <row r="68" spans="1:2" ht="12.75">
      <c r="A68" s="497" t="s">
        <v>730</v>
      </c>
      <c r="B68" s="488">
        <v>0</v>
      </c>
    </row>
    <row r="69" spans="1:2" ht="12.75">
      <c r="A69" s="496" t="s">
        <v>731</v>
      </c>
      <c r="B69" s="488">
        <v>1839.61</v>
      </c>
    </row>
    <row r="70" spans="1:2" ht="12.75">
      <c r="A70" s="497" t="s">
        <v>732</v>
      </c>
      <c r="B70" s="488">
        <v>0</v>
      </c>
    </row>
    <row r="71" spans="1:2" ht="12.75">
      <c r="A71" s="497" t="s">
        <v>733</v>
      </c>
      <c r="B71" s="488">
        <v>2137.72</v>
      </c>
    </row>
    <row r="72" spans="1:2" ht="12.75">
      <c r="A72" s="497" t="s">
        <v>734</v>
      </c>
      <c r="B72" s="488">
        <v>0</v>
      </c>
    </row>
    <row r="73" spans="1:2" ht="12.75">
      <c r="A73" s="497" t="s">
        <v>735</v>
      </c>
      <c r="B73" s="488">
        <v>-298.11</v>
      </c>
    </row>
    <row r="74" spans="1:2" ht="12.75">
      <c r="A74" s="497" t="s">
        <v>736</v>
      </c>
      <c r="B74" s="488">
        <v>0</v>
      </c>
    </row>
    <row r="75" spans="1:2" ht="12.75">
      <c r="A75" s="496" t="s">
        <v>737</v>
      </c>
      <c r="B75" s="488">
        <v>-164689.83</v>
      </c>
    </row>
    <row r="76" spans="1:2" ht="12.75">
      <c r="A76" s="497" t="s">
        <v>738</v>
      </c>
      <c r="B76" s="488">
        <v>361</v>
      </c>
    </row>
    <row r="77" spans="1:2" ht="12.75">
      <c r="A77" s="497" t="s">
        <v>739</v>
      </c>
      <c r="B77" s="488">
        <v>-753.35</v>
      </c>
    </row>
    <row r="78" spans="1:2" ht="12.75">
      <c r="A78" s="497" t="s">
        <v>740</v>
      </c>
      <c r="B78" s="488">
        <v>-151178.05</v>
      </c>
    </row>
    <row r="79" spans="1:2" ht="12.75">
      <c r="A79" s="497" t="s">
        <v>741</v>
      </c>
      <c r="B79" s="488">
        <v>-46543.74</v>
      </c>
    </row>
    <row r="80" spans="1:2" ht="12.75">
      <c r="A80" s="497" t="s">
        <v>742</v>
      </c>
      <c r="B80" s="488">
        <v>0</v>
      </c>
    </row>
    <row r="81" spans="1:2" ht="12.75">
      <c r="A81" s="497" t="s">
        <v>743</v>
      </c>
      <c r="B81" s="488">
        <v>-705.27</v>
      </c>
    </row>
    <row r="82" spans="1:2" ht="12.75">
      <c r="A82" s="497" t="s">
        <v>744</v>
      </c>
      <c r="B82" s="488">
        <v>5356.12</v>
      </c>
    </row>
    <row r="83" spans="1:2" ht="12.75">
      <c r="A83" s="497" t="s">
        <v>745</v>
      </c>
      <c r="B83" s="488">
        <v>0</v>
      </c>
    </row>
    <row r="84" spans="1:2" ht="12.75">
      <c r="A84" s="497" t="s">
        <v>746</v>
      </c>
      <c r="B84" s="488">
        <v>28944.12</v>
      </c>
    </row>
    <row r="85" spans="1:2" ht="12.75">
      <c r="A85" s="497" t="s">
        <v>747</v>
      </c>
      <c r="B85" s="488">
        <v>-170.66</v>
      </c>
    </row>
    <row r="86" spans="1:2" ht="12.75">
      <c r="A86" s="496" t="s">
        <v>731</v>
      </c>
      <c r="B86" s="488">
        <v>66659.53</v>
      </c>
    </row>
    <row r="87" spans="1:2" ht="12.75">
      <c r="A87" s="497" t="s">
        <v>748</v>
      </c>
      <c r="B87" s="488">
        <v>19120.39</v>
      </c>
    </row>
    <row r="88" spans="1:2" ht="12.75">
      <c r="A88" s="497" t="s">
        <v>749</v>
      </c>
      <c r="B88" s="488">
        <v>52376.61</v>
      </c>
    </row>
    <row r="89" spans="1:2" ht="12.75">
      <c r="A89" s="497" t="s">
        <v>750</v>
      </c>
      <c r="B89" s="488">
        <v>0</v>
      </c>
    </row>
    <row r="90" spans="1:2" ht="12.75">
      <c r="A90" s="497" t="s">
        <v>751</v>
      </c>
      <c r="B90" s="488">
        <v>518.65</v>
      </c>
    </row>
    <row r="91" spans="1:2" ht="12.75">
      <c r="A91" s="497" t="s">
        <v>752</v>
      </c>
      <c r="B91" s="488">
        <v>-5356.12</v>
      </c>
    </row>
    <row r="92" spans="1:2" ht="12.75">
      <c r="A92" s="497" t="s">
        <v>753</v>
      </c>
      <c r="B92" s="488">
        <v>0</v>
      </c>
    </row>
    <row r="93" spans="1:2" ht="12.75">
      <c r="A93" s="496" t="s">
        <v>754</v>
      </c>
      <c r="B93" s="488">
        <v>-92392.94</v>
      </c>
    </row>
    <row r="94" spans="1:2" ht="12.75">
      <c r="A94" s="496" t="s">
        <v>755</v>
      </c>
      <c r="B94" s="488">
        <v>0</v>
      </c>
    </row>
    <row r="95" spans="1:2" ht="12.75">
      <c r="A95" s="497" t="s">
        <v>756</v>
      </c>
      <c r="B95" s="488">
        <v>0</v>
      </c>
    </row>
    <row r="96" spans="1:2" ht="12.75">
      <c r="A96" s="497" t="s">
        <v>757</v>
      </c>
      <c r="B96" s="488">
        <v>0</v>
      </c>
    </row>
    <row r="97" spans="1:2" ht="12.75">
      <c r="A97" s="497" t="s">
        <v>758</v>
      </c>
      <c r="B97" s="488">
        <v>0</v>
      </c>
    </row>
    <row r="98" spans="1:2" ht="12.75">
      <c r="A98" s="497" t="s">
        <v>759</v>
      </c>
      <c r="B98" s="488">
        <v>0</v>
      </c>
    </row>
    <row r="99" spans="1:2" ht="12.75">
      <c r="A99" s="497" t="s">
        <v>760</v>
      </c>
      <c r="B99" s="488">
        <v>0</v>
      </c>
    </row>
    <row r="100" spans="1:2" s="568" customFormat="1" ht="13.5">
      <c r="A100" s="498" t="s">
        <v>761</v>
      </c>
      <c r="B100" s="567">
        <v>-191553.99</v>
      </c>
    </row>
    <row r="101" spans="1:2" ht="12.75">
      <c r="A101" s="496" t="s">
        <v>762</v>
      </c>
      <c r="B101" s="488">
        <v>925.65</v>
      </c>
    </row>
    <row r="102" spans="1:2" ht="12.75">
      <c r="A102" s="497" t="s">
        <v>763</v>
      </c>
      <c r="B102" s="488">
        <v>0</v>
      </c>
    </row>
    <row r="103" spans="1:2" ht="12.75">
      <c r="A103" s="497" t="s">
        <v>764</v>
      </c>
      <c r="B103" s="488">
        <v>0</v>
      </c>
    </row>
    <row r="104" spans="1:2" ht="12.75">
      <c r="A104" s="497" t="s">
        <v>765</v>
      </c>
      <c r="B104" s="488">
        <v>925.65</v>
      </c>
    </row>
    <row r="105" spans="1:2" ht="12.75">
      <c r="A105" s="497" t="s">
        <v>766</v>
      </c>
      <c r="B105" s="488">
        <v>0</v>
      </c>
    </row>
    <row r="106" spans="1:2" ht="12.75">
      <c r="A106" s="497" t="s">
        <v>767</v>
      </c>
      <c r="B106" s="488">
        <v>0</v>
      </c>
    </row>
    <row r="107" spans="1:2" ht="12.75">
      <c r="A107" s="496" t="s">
        <v>768</v>
      </c>
      <c r="B107" s="488">
        <v>2606.17</v>
      </c>
    </row>
    <row r="108" spans="1:2" ht="12.75">
      <c r="A108" s="497" t="s">
        <v>769</v>
      </c>
      <c r="B108" s="488">
        <v>98990.98</v>
      </c>
    </row>
    <row r="109" spans="1:2" ht="12.75">
      <c r="A109" s="497" t="s">
        <v>770</v>
      </c>
      <c r="B109" s="488">
        <v>20470.83</v>
      </c>
    </row>
    <row r="110" spans="1:2" ht="12.75">
      <c r="A110" s="497" t="s">
        <v>771</v>
      </c>
      <c r="B110" s="488">
        <v>0</v>
      </c>
    </row>
    <row r="111" spans="1:2" ht="12.75">
      <c r="A111" s="497" t="s">
        <v>772</v>
      </c>
      <c r="B111" s="488">
        <v>712.55</v>
      </c>
    </row>
    <row r="112" spans="1:2" ht="12.75">
      <c r="A112" s="497" t="s">
        <v>773</v>
      </c>
      <c r="B112" s="488">
        <v>7793.78</v>
      </c>
    </row>
    <row r="113" spans="1:2" ht="12.75">
      <c r="A113" s="497" t="s">
        <v>774</v>
      </c>
      <c r="B113" s="488">
        <v>-12197.68</v>
      </c>
    </row>
    <row r="114" spans="1:2" s="568" customFormat="1" ht="13.5">
      <c r="A114" s="498" t="s">
        <v>775</v>
      </c>
      <c r="B114" s="567">
        <v>119302.28</v>
      </c>
    </row>
    <row r="115" spans="1:2" s="661" customFormat="1" ht="12.75">
      <c r="A115" s="496" t="s">
        <v>776</v>
      </c>
      <c r="B115" s="660">
        <v>62252.19</v>
      </c>
    </row>
    <row r="116" spans="1:2" ht="12.75">
      <c r="A116" s="497" t="s">
        <v>777</v>
      </c>
      <c r="B116" s="488">
        <v>-62252.24</v>
      </c>
    </row>
  </sheetData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zoomScale="88" zoomScaleNormal="88" workbookViewId="0" topLeftCell="A1">
      <pane ySplit="3" topLeftCell="BM4" activePane="bottomLeft" state="frozen"/>
      <selection pane="topLeft" activeCell="A144" sqref="A144"/>
      <selection pane="bottomLeft" activeCell="C1" sqref="C1:D1"/>
    </sheetView>
  </sheetViews>
  <sheetFormatPr defaultColWidth="9.140625" defaultRowHeight="12.75"/>
  <cols>
    <col min="1" max="1" width="57.57421875" style="540" customWidth="1"/>
    <col min="2" max="2" width="13.7109375" style="541" bestFit="1" customWidth="1"/>
    <col min="3" max="3" width="9.140625" style="541" customWidth="1"/>
    <col min="4" max="4" width="14.421875" style="610" customWidth="1"/>
    <col min="5" max="5" width="13.57421875" style="610" customWidth="1"/>
    <col min="6" max="6" width="9.140625" style="89" customWidth="1"/>
    <col min="7" max="7" width="11.140625" style="89" bestFit="1" customWidth="1"/>
    <col min="8" max="16384" width="9.140625" style="89" customWidth="1"/>
  </cols>
  <sheetData>
    <row r="1" spans="1:5" ht="33.75" customHeight="1" thickBot="1">
      <c r="A1" s="501" t="s">
        <v>101</v>
      </c>
      <c r="B1" s="51"/>
      <c r="C1" s="884"/>
      <c r="D1" s="885"/>
      <c r="E1" s="607"/>
    </row>
    <row r="2" spans="1:5" ht="15" customHeight="1" thickBot="1">
      <c r="A2" s="881" t="s">
        <v>241</v>
      </c>
      <c r="B2" s="882"/>
      <c r="C2" s="882"/>
      <c r="D2" s="882"/>
      <c r="E2" s="883"/>
    </row>
    <row r="3" spans="1:6" s="613" customFormat="1" ht="24.75" customHeight="1" thickBot="1">
      <c r="A3" s="612" t="s">
        <v>94</v>
      </c>
      <c r="B3" s="502" t="s">
        <v>991</v>
      </c>
      <c r="C3" s="503" t="s">
        <v>242</v>
      </c>
      <c r="D3" s="504" t="s">
        <v>104</v>
      </c>
      <c r="E3" s="505" t="s">
        <v>105</v>
      </c>
      <c r="F3" s="506"/>
    </row>
    <row r="4" spans="1:6" s="507" customFormat="1" ht="24.75" customHeight="1">
      <c r="A4" s="508" t="s">
        <v>106</v>
      </c>
      <c r="B4" s="509"/>
      <c r="C4" s="510"/>
      <c r="D4" s="608"/>
      <c r="E4" s="609"/>
      <c r="F4" s="506"/>
    </row>
    <row r="5" spans="1:6" s="515" customFormat="1" ht="12.75">
      <c r="A5" s="511" t="s">
        <v>107</v>
      </c>
      <c r="B5" s="512" t="s">
        <v>108</v>
      </c>
      <c r="C5" s="513" t="s">
        <v>1000</v>
      </c>
      <c r="D5" s="65">
        <f>SUM(D6:D9)</f>
        <v>124451.42</v>
      </c>
      <c r="E5" s="66">
        <f>SUM(E6:E9)</f>
        <v>6133.66</v>
      </c>
      <c r="F5" s="514"/>
    </row>
    <row r="6" spans="1:6" ht="12.75">
      <c r="A6" s="511" t="s">
        <v>109</v>
      </c>
      <c r="B6" s="512">
        <v>501</v>
      </c>
      <c r="C6" s="513" t="s">
        <v>1003</v>
      </c>
      <c r="D6" s="63">
        <v>84651.37</v>
      </c>
      <c r="E6" s="64">
        <v>4122.58</v>
      </c>
      <c r="F6" s="516"/>
    </row>
    <row r="7" spans="1:6" ht="12.75">
      <c r="A7" s="511" t="s">
        <v>110</v>
      </c>
      <c r="B7" s="512">
        <v>502</v>
      </c>
      <c r="C7" s="513" t="s">
        <v>1006</v>
      </c>
      <c r="D7" s="63">
        <v>32096.85</v>
      </c>
      <c r="E7" s="64">
        <v>1533.7</v>
      </c>
      <c r="F7" s="516"/>
    </row>
    <row r="8" spans="1:6" ht="12.75">
      <c r="A8" s="511" t="s">
        <v>111</v>
      </c>
      <c r="B8" s="512">
        <v>503</v>
      </c>
      <c r="C8" s="513" t="s">
        <v>1009</v>
      </c>
      <c r="D8" s="63">
        <v>6729.9</v>
      </c>
      <c r="E8" s="64">
        <v>338.61</v>
      </c>
      <c r="F8" s="516"/>
    </row>
    <row r="9" spans="1:6" ht="12.75">
      <c r="A9" s="511" t="s">
        <v>137</v>
      </c>
      <c r="B9" s="512">
        <v>504</v>
      </c>
      <c r="C9" s="513" t="s">
        <v>1012</v>
      </c>
      <c r="D9" s="63">
        <v>973.3</v>
      </c>
      <c r="E9" s="64">
        <v>138.77</v>
      </c>
      <c r="F9" s="516"/>
    </row>
    <row r="10" spans="1:6" ht="12.75">
      <c r="A10" s="511" t="s">
        <v>138</v>
      </c>
      <c r="B10" s="512" t="s">
        <v>139</v>
      </c>
      <c r="C10" s="513" t="s">
        <v>1015</v>
      </c>
      <c r="D10" s="65">
        <f>SUM(D11:D14)</f>
        <v>97698.97</v>
      </c>
      <c r="E10" s="66">
        <f>SUM(E11:E14)</f>
        <v>5160.48</v>
      </c>
      <c r="F10" s="514"/>
    </row>
    <row r="11" spans="1:6" ht="12.75">
      <c r="A11" s="511" t="s">
        <v>140</v>
      </c>
      <c r="B11" s="512">
        <v>511</v>
      </c>
      <c r="C11" s="513" t="s">
        <v>1018</v>
      </c>
      <c r="D11" s="63">
        <v>15969.39</v>
      </c>
      <c r="E11" s="64">
        <v>269.69</v>
      </c>
      <c r="F11" s="516"/>
    </row>
    <row r="12" spans="1:6" ht="12.75">
      <c r="A12" s="511" t="s">
        <v>141</v>
      </c>
      <c r="B12" s="512">
        <v>512</v>
      </c>
      <c r="C12" s="513" t="s">
        <v>1021</v>
      </c>
      <c r="D12" s="63">
        <v>14353.41</v>
      </c>
      <c r="E12" s="64">
        <v>343.16</v>
      </c>
      <c r="F12" s="516"/>
    </row>
    <row r="13" spans="1:6" ht="12.75">
      <c r="A13" s="511" t="s">
        <v>142</v>
      </c>
      <c r="B13" s="512">
        <v>513</v>
      </c>
      <c r="C13" s="513" t="s">
        <v>1024</v>
      </c>
      <c r="D13" s="63">
        <v>1455.92</v>
      </c>
      <c r="E13" s="64">
        <v>291.63</v>
      </c>
      <c r="F13" s="516"/>
    </row>
    <row r="14" spans="1:6" ht="12.75">
      <c r="A14" s="511" t="s">
        <v>143</v>
      </c>
      <c r="B14" s="512">
        <v>518</v>
      </c>
      <c r="C14" s="513" t="s">
        <v>1027</v>
      </c>
      <c r="D14" s="63">
        <v>65920.25</v>
      </c>
      <c r="E14" s="64">
        <v>4256</v>
      </c>
      <c r="F14" s="516"/>
    </row>
    <row r="15" spans="1:6" ht="12.75">
      <c r="A15" s="511" t="s">
        <v>144</v>
      </c>
      <c r="B15" s="512" t="s">
        <v>145</v>
      </c>
      <c r="C15" s="513" t="s">
        <v>1030</v>
      </c>
      <c r="D15" s="65">
        <f>SUM(D16:D20)</f>
        <v>511188.04</v>
      </c>
      <c r="E15" s="66">
        <f>SUM(E16:E20)</f>
        <v>7369.37</v>
      </c>
      <c r="F15" s="514"/>
    </row>
    <row r="16" spans="1:6" ht="12.75">
      <c r="A16" s="511" t="s">
        <v>146</v>
      </c>
      <c r="B16" s="512">
        <v>521</v>
      </c>
      <c r="C16" s="513" t="s">
        <v>1033</v>
      </c>
      <c r="D16" s="63">
        <v>347839.68</v>
      </c>
      <c r="E16" s="64">
        <v>5528.09</v>
      </c>
      <c r="F16" s="516"/>
    </row>
    <row r="17" spans="1:6" ht="12.75">
      <c r="A17" s="511" t="s">
        <v>147</v>
      </c>
      <c r="B17" s="512">
        <v>524</v>
      </c>
      <c r="C17" s="513" t="s">
        <v>1036</v>
      </c>
      <c r="D17" s="63">
        <v>119044.06</v>
      </c>
      <c r="E17" s="64">
        <v>1691.84</v>
      </c>
      <c r="F17" s="516"/>
    </row>
    <row r="18" spans="1:6" ht="12.75">
      <c r="A18" s="511" t="s">
        <v>148</v>
      </c>
      <c r="B18" s="512">
        <v>525</v>
      </c>
      <c r="C18" s="513" t="s">
        <v>1039</v>
      </c>
      <c r="D18" s="63">
        <v>0</v>
      </c>
      <c r="E18" s="64">
        <v>0</v>
      </c>
      <c r="F18" s="516"/>
    </row>
    <row r="19" spans="1:6" ht="12.75">
      <c r="A19" s="511" t="s">
        <v>149</v>
      </c>
      <c r="B19" s="512">
        <v>527</v>
      </c>
      <c r="C19" s="513" t="s">
        <v>1042</v>
      </c>
      <c r="D19" s="63">
        <v>5.7</v>
      </c>
      <c r="E19" s="64">
        <v>0</v>
      </c>
      <c r="F19" s="516"/>
    </row>
    <row r="20" spans="1:6" ht="12.75">
      <c r="A20" s="511" t="s">
        <v>150</v>
      </c>
      <c r="B20" s="512">
        <v>528</v>
      </c>
      <c r="C20" s="513" t="s">
        <v>1045</v>
      </c>
      <c r="D20" s="63">
        <v>44298.6</v>
      </c>
      <c r="E20" s="64">
        <v>149.44</v>
      </c>
      <c r="F20" s="516"/>
    </row>
    <row r="21" spans="1:6" ht="12.75">
      <c r="A21" s="511" t="s">
        <v>151</v>
      </c>
      <c r="B21" s="512" t="s">
        <v>152</v>
      </c>
      <c r="C21" s="513" t="s">
        <v>1048</v>
      </c>
      <c r="D21" s="65">
        <f>SUM(D22:D24)</f>
        <v>608.8699999999999</v>
      </c>
      <c r="E21" s="66">
        <f>SUM(E22:E24)</f>
        <v>68.95</v>
      </c>
      <c r="F21" s="514"/>
    </row>
    <row r="22" spans="1:6" ht="12.75">
      <c r="A22" s="511" t="s">
        <v>153</v>
      </c>
      <c r="B22" s="512">
        <v>531</v>
      </c>
      <c r="C22" s="513" t="s">
        <v>1051</v>
      </c>
      <c r="D22" s="63">
        <v>246.1</v>
      </c>
      <c r="E22" s="64">
        <v>5.85</v>
      </c>
      <c r="F22" s="516"/>
    </row>
    <row r="23" spans="1:6" ht="12.75">
      <c r="A23" s="511" t="s">
        <v>154</v>
      </c>
      <c r="B23" s="512">
        <v>532</v>
      </c>
      <c r="C23" s="513" t="s">
        <v>1054</v>
      </c>
      <c r="D23" s="63">
        <v>90.31</v>
      </c>
      <c r="E23" s="64">
        <v>1.74</v>
      </c>
      <c r="F23" s="516"/>
    </row>
    <row r="24" spans="1:6" ht="12.75">
      <c r="A24" s="511" t="s">
        <v>155</v>
      </c>
      <c r="B24" s="512">
        <v>538</v>
      </c>
      <c r="C24" s="513" t="s">
        <v>1057</v>
      </c>
      <c r="D24" s="63">
        <v>272.46</v>
      </c>
      <c r="E24" s="64">
        <v>61.36</v>
      </c>
      <c r="F24" s="516"/>
    </row>
    <row r="25" spans="1:6" ht="12.75">
      <c r="A25" s="511" t="s">
        <v>156</v>
      </c>
      <c r="B25" s="512" t="s">
        <v>157</v>
      </c>
      <c r="C25" s="513" t="s">
        <v>1060</v>
      </c>
      <c r="D25" s="65">
        <f>SUM(D26:D33)</f>
        <v>26617</v>
      </c>
      <c r="E25" s="66">
        <f>SUM(E26:E33)</f>
        <v>2277.27</v>
      </c>
      <c r="F25" s="514"/>
    </row>
    <row r="26" spans="1:6" ht="12.75">
      <c r="A26" s="511" t="s">
        <v>158</v>
      </c>
      <c r="B26" s="512">
        <v>541</v>
      </c>
      <c r="C26" s="513" t="s">
        <v>1063</v>
      </c>
      <c r="D26" s="63">
        <v>1.85</v>
      </c>
      <c r="E26" s="64">
        <v>0</v>
      </c>
      <c r="F26" s="516"/>
    </row>
    <row r="27" spans="1:6" ht="12.75">
      <c r="A27" s="511" t="s">
        <v>159</v>
      </c>
      <c r="B27" s="512">
        <v>542</v>
      </c>
      <c r="C27" s="513" t="s">
        <v>1066</v>
      </c>
      <c r="D27" s="63">
        <v>0</v>
      </c>
      <c r="E27" s="64">
        <v>179.99</v>
      </c>
      <c r="F27" s="516"/>
    </row>
    <row r="28" spans="1:6" ht="12.75">
      <c r="A28" s="511" t="s">
        <v>160</v>
      </c>
      <c r="B28" s="512">
        <v>543</v>
      </c>
      <c r="C28" s="513" t="s">
        <v>1069</v>
      </c>
      <c r="D28" s="63">
        <v>235.85</v>
      </c>
      <c r="E28" s="64">
        <v>653.32</v>
      </c>
      <c r="F28" s="516"/>
    </row>
    <row r="29" spans="1:6" ht="12.75">
      <c r="A29" s="511" t="s">
        <v>161</v>
      </c>
      <c r="B29" s="512">
        <v>544</v>
      </c>
      <c r="C29" s="513" t="s">
        <v>1072</v>
      </c>
      <c r="D29" s="63">
        <v>0.43</v>
      </c>
      <c r="E29" s="64">
        <v>0</v>
      </c>
      <c r="F29" s="516"/>
    </row>
    <row r="30" spans="1:6" ht="12.75">
      <c r="A30" s="511" t="s">
        <v>162</v>
      </c>
      <c r="B30" s="512">
        <v>545</v>
      </c>
      <c r="C30" s="513" t="s">
        <v>1075</v>
      </c>
      <c r="D30" s="63">
        <v>592.51</v>
      </c>
      <c r="E30" s="64">
        <v>6.63</v>
      </c>
      <c r="F30" s="516"/>
    </row>
    <row r="31" spans="1:6" ht="12.75">
      <c r="A31" s="511" t="s">
        <v>163</v>
      </c>
      <c r="B31" s="512">
        <v>546</v>
      </c>
      <c r="C31" s="513" t="s">
        <v>1078</v>
      </c>
      <c r="D31" s="63">
        <v>0</v>
      </c>
      <c r="E31" s="64">
        <v>0.68</v>
      </c>
      <c r="F31" s="516"/>
    </row>
    <row r="32" spans="1:6" ht="12.75">
      <c r="A32" s="511" t="s">
        <v>164</v>
      </c>
      <c r="B32" s="512">
        <v>548</v>
      </c>
      <c r="C32" s="513" t="s">
        <v>1080</v>
      </c>
      <c r="D32" s="63">
        <v>217.53</v>
      </c>
      <c r="E32" s="64">
        <v>0</v>
      </c>
      <c r="F32" s="516"/>
    </row>
    <row r="33" spans="1:6" ht="12.75">
      <c r="A33" s="511" t="s">
        <v>165</v>
      </c>
      <c r="B33" s="512">
        <v>549</v>
      </c>
      <c r="C33" s="513" t="s">
        <v>1083</v>
      </c>
      <c r="D33" s="63">
        <v>25568.83</v>
      </c>
      <c r="E33" s="64">
        <v>1436.65</v>
      </c>
      <c r="F33" s="516"/>
    </row>
    <row r="34" spans="1:6" ht="12.75" customHeight="1">
      <c r="A34" s="511" t="s">
        <v>166</v>
      </c>
      <c r="B34" s="512" t="s">
        <v>167</v>
      </c>
      <c r="C34" s="513" t="s">
        <v>1086</v>
      </c>
      <c r="D34" s="65">
        <f>SUM(D35:D40)</f>
        <v>96151.65</v>
      </c>
      <c r="E34" s="66">
        <f>SUM(E35:E40)</f>
        <v>375.07</v>
      </c>
      <c r="F34" s="514"/>
    </row>
    <row r="35" spans="1:6" ht="12.75">
      <c r="A35" s="511" t="s">
        <v>168</v>
      </c>
      <c r="B35" s="512">
        <v>551</v>
      </c>
      <c r="C35" s="513" t="s">
        <v>1089</v>
      </c>
      <c r="D35" s="63">
        <v>92017.87</v>
      </c>
      <c r="E35" s="64">
        <v>375.07</v>
      </c>
      <c r="F35" s="516"/>
    </row>
    <row r="36" spans="1:6" ht="12.75">
      <c r="A36" s="511" t="s">
        <v>169</v>
      </c>
      <c r="B36" s="512">
        <v>552</v>
      </c>
      <c r="C36" s="513" t="s">
        <v>1092</v>
      </c>
      <c r="D36" s="63">
        <v>2858.81</v>
      </c>
      <c r="E36" s="64">
        <v>0</v>
      </c>
      <c r="F36" s="516"/>
    </row>
    <row r="37" spans="1:6" ht="12.75">
      <c r="A37" s="511" t="s">
        <v>170</v>
      </c>
      <c r="B37" s="512">
        <v>553</v>
      </c>
      <c r="C37" s="513" t="s">
        <v>1095</v>
      </c>
      <c r="D37" s="63">
        <v>0</v>
      </c>
      <c r="E37" s="64">
        <v>0</v>
      </c>
      <c r="F37" s="516"/>
    </row>
    <row r="38" spans="1:6" ht="12.75">
      <c r="A38" s="511" t="s">
        <v>171</v>
      </c>
      <c r="B38" s="512">
        <v>554</v>
      </c>
      <c r="C38" s="513" t="s">
        <v>1098</v>
      </c>
      <c r="D38" s="63">
        <v>1268.67</v>
      </c>
      <c r="E38" s="64">
        <v>0</v>
      </c>
      <c r="F38" s="516"/>
    </row>
    <row r="39" spans="1:6" ht="12.75">
      <c r="A39" s="511" t="s">
        <v>172</v>
      </c>
      <c r="B39" s="512">
        <v>556</v>
      </c>
      <c r="C39" s="513" t="s">
        <v>1101</v>
      </c>
      <c r="D39" s="63">
        <v>0</v>
      </c>
      <c r="E39" s="64">
        <v>0</v>
      </c>
      <c r="F39" s="516"/>
    </row>
    <row r="40" spans="1:6" ht="12.75">
      <c r="A40" s="511" t="s">
        <v>173</v>
      </c>
      <c r="B40" s="512">
        <v>559</v>
      </c>
      <c r="C40" s="513" t="s">
        <v>1104</v>
      </c>
      <c r="D40" s="63">
        <v>6.3</v>
      </c>
      <c r="E40" s="64">
        <v>0</v>
      </c>
      <c r="F40" s="516"/>
    </row>
    <row r="41" spans="1:6" ht="12.75">
      <c r="A41" s="511" t="s">
        <v>174</v>
      </c>
      <c r="B41" s="512" t="s">
        <v>175</v>
      </c>
      <c r="C41" s="513" t="s">
        <v>1107</v>
      </c>
      <c r="D41" s="65">
        <f>SUM(D42:D43)</f>
        <v>178.58</v>
      </c>
      <c r="E41" s="66">
        <f>SUM(E42:E43)</f>
        <v>0</v>
      </c>
      <c r="F41" s="514"/>
    </row>
    <row r="42" spans="1:6" ht="25.5">
      <c r="A42" s="511" t="s">
        <v>176</v>
      </c>
      <c r="B42" s="512">
        <v>581</v>
      </c>
      <c r="C42" s="513" t="s">
        <v>1110</v>
      </c>
      <c r="D42" s="63">
        <v>0</v>
      </c>
      <c r="E42" s="64">
        <v>0</v>
      </c>
      <c r="F42" s="516"/>
    </row>
    <row r="43" spans="1:6" ht="12.75">
      <c r="A43" s="511" t="s">
        <v>177</v>
      </c>
      <c r="B43" s="512">
        <v>582</v>
      </c>
      <c r="C43" s="513" t="s">
        <v>1113</v>
      </c>
      <c r="D43" s="63">
        <v>178.58</v>
      </c>
      <c r="E43" s="64">
        <v>0</v>
      </c>
      <c r="F43" s="516"/>
    </row>
    <row r="44" spans="1:6" ht="12.75">
      <c r="A44" s="511" t="s">
        <v>178</v>
      </c>
      <c r="B44" s="512" t="s">
        <v>179</v>
      </c>
      <c r="C44" s="513" t="s">
        <v>1116</v>
      </c>
      <c r="D44" s="65">
        <f>D45</f>
        <v>0</v>
      </c>
      <c r="E44" s="66">
        <f>E45</f>
        <v>0</v>
      </c>
      <c r="F44" s="514"/>
    </row>
    <row r="45" spans="1:6" ht="12.75">
      <c r="A45" s="511" t="s">
        <v>180</v>
      </c>
      <c r="B45" s="512">
        <v>595</v>
      </c>
      <c r="C45" s="513" t="s">
        <v>1119</v>
      </c>
      <c r="D45" s="63">
        <v>0</v>
      </c>
      <c r="E45" s="64">
        <v>0</v>
      </c>
      <c r="F45" s="516"/>
    </row>
    <row r="46" spans="1:6" ht="26.25" thickBot="1">
      <c r="A46" s="517" t="s">
        <v>181</v>
      </c>
      <c r="B46" s="518" t="s">
        <v>182</v>
      </c>
      <c r="C46" s="519" t="s">
        <v>1122</v>
      </c>
      <c r="D46" s="70">
        <f>D5+D10+D15+D21+D25+D34+D41+D44</f>
        <v>856894.5299999999</v>
      </c>
      <c r="E46" s="71">
        <f>E5+E10+E15+E21+E25+E34+E41+E44</f>
        <v>21384.8</v>
      </c>
      <c r="F46" s="514"/>
    </row>
    <row r="47" spans="1:6" ht="12.75">
      <c r="A47" s="520" t="s">
        <v>183</v>
      </c>
      <c r="B47" s="521"/>
      <c r="C47" s="522" t="s">
        <v>1250</v>
      </c>
      <c r="D47" s="75" t="s">
        <v>184</v>
      </c>
      <c r="E47" s="76" t="s">
        <v>185</v>
      </c>
      <c r="F47" s="516"/>
    </row>
    <row r="48" spans="1:6" ht="12.75">
      <c r="A48" s="511" t="s">
        <v>186</v>
      </c>
      <c r="B48" s="523" t="s">
        <v>187</v>
      </c>
      <c r="C48" s="513" t="s">
        <v>1125</v>
      </c>
      <c r="D48" s="65">
        <f>SUM(D49:D51)</f>
        <v>62247.16</v>
      </c>
      <c r="E48" s="66">
        <f>SUM(E49:E51)</f>
        <v>32167.620000000003</v>
      </c>
      <c r="F48" s="514"/>
    </row>
    <row r="49" spans="1:6" ht="12.75">
      <c r="A49" s="511" t="s">
        <v>188</v>
      </c>
      <c r="B49" s="523">
        <v>601</v>
      </c>
      <c r="C49" s="513" t="s">
        <v>1128</v>
      </c>
      <c r="D49" s="63">
        <v>18054.33</v>
      </c>
      <c r="E49" s="64">
        <v>5631.64</v>
      </c>
      <c r="F49" s="516"/>
    </row>
    <row r="50" spans="1:6" ht="12.75">
      <c r="A50" s="511" t="s">
        <v>189</v>
      </c>
      <c r="B50" s="523">
        <v>602</v>
      </c>
      <c r="C50" s="513" t="s">
        <v>1131</v>
      </c>
      <c r="D50" s="63">
        <v>43245.22</v>
      </c>
      <c r="E50" s="64">
        <v>26269.65</v>
      </c>
      <c r="F50" s="516"/>
    </row>
    <row r="51" spans="1:6" ht="12.75">
      <c r="A51" s="511" t="s">
        <v>190</v>
      </c>
      <c r="B51" s="523">
        <v>604</v>
      </c>
      <c r="C51" s="513" t="s">
        <v>1134</v>
      </c>
      <c r="D51" s="63">
        <v>947.61</v>
      </c>
      <c r="E51" s="64">
        <v>266.33</v>
      </c>
      <c r="F51" s="516"/>
    </row>
    <row r="52" spans="1:6" ht="12.75">
      <c r="A52" s="511" t="s">
        <v>191</v>
      </c>
      <c r="B52" s="523" t="s">
        <v>192</v>
      </c>
      <c r="C52" s="513" t="s">
        <v>1137</v>
      </c>
      <c r="D52" s="65">
        <f>SUM(D53:D56)</f>
        <v>-1081.8400000000001</v>
      </c>
      <c r="E52" s="66">
        <f>SUM(E53:E56)</f>
        <v>-1434.39</v>
      </c>
      <c r="F52" s="514"/>
    </row>
    <row r="53" spans="1:6" ht="12.75">
      <c r="A53" s="511" t="s">
        <v>193</v>
      </c>
      <c r="B53" s="523">
        <v>611</v>
      </c>
      <c r="C53" s="513" t="s">
        <v>1140</v>
      </c>
      <c r="D53" s="63">
        <v>-751.74</v>
      </c>
      <c r="E53" s="64">
        <v>0</v>
      </c>
      <c r="F53" s="516"/>
    </row>
    <row r="54" spans="1:6" ht="12.75">
      <c r="A54" s="511" t="s">
        <v>194</v>
      </c>
      <c r="B54" s="523">
        <v>612</v>
      </c>
      <c r="C54" s="513" t="s">
        <v>1143</v>
      </c>
      <c r="D54" s="63">
        <v>0</v>
      </c>
      <c r="E54" s="64">
        <v>0</v>
      </c>
      <c r="F54" s="516"/>
    </row>
    <row r="55" spans="1:6" ht="12.75">
      <c r="A55" s="511" t="s">
        <v>195</v>
      </c>
      <c r="B55" s="523">
        <v>613</v>
      </c>
      <c r="C55" s="513" t="s">
        <v>1146</v>
      </c>
      <c r="D55" s="63">
        <v>38.78</v>
      </c>
      <c r="E55" s="64">
        <v>-111.73</v>
      </c>
      <c r="F55" s="516"/>
    </row>
    <row r="56" spans="1:6" ht="12.75">
      <c r="A56" s="511" t="s">
        <v>196</v>
      </c>
      <c r="B56" s="523">
        <v>614</v>
      </c>
      <c r="C56" s="513" t="s">
        <v>1149</v>
      </c>
      <c r="D56" s="63">
        <v>-368.88</v>
      </c>
      <c r="E56" s="64">
        <v>-1322.66</v>
      </c>
      <c r="F56" s="516"/>
    </row>
    <row r="57" spans="1:6" ht="12.75">
      <c r="A57" s="511" t="s">
        <v>197</v>
      </c>
      <c r="B57" s="523" t="s">
        <v>198</v>
      </c>
      <c r="C57" s="513" t="s">
        <v>1152</v>
      </c>
      <c r="D57" s="65">
        <f>SUM(D58:D61)</f>
        <v>10828.76</v>
      </c>
      <c r="E57" s="66">
        <f>SUM(E58:E61)</f>
        <v>15.6</v>
      </c>
      <c r="F57" s="514"/>
    </row>
    <row r="58" spans="1:6" ht="12.75">
      <c r="A58" s="511" t="s">
        <v>199</v>
      </c>
      <c r="B58" s="523">
        <v>621</v>
      </c>
      <c r="C58" s="513" t="s">
        <v>1155</v>
      </c>
      <c r="D58" s="63">
        <v>900.32</v>
      </c>
      <c r="E58" s="64">
        <v>0</v>
      </c>
      <c r="F58" s="516"/>
    </row>
    <row r="59" spans="1:6" ht="12.75">
      <c r="A59" s="511" t="s">
        <v>200</v>
      </c>
      <c r="B59" s="523">
        <v>622</v>
      </c>
      <c r="C59" s="513" t="s">
        <v>1158</v>
      </c>
      <c r="D59" s="63">
        <v>7606.25</v>
      </c>
      <c r="E59" s="64">
        <v>15.6</v>
      </c>
      <c r="F59" s="516"/>
    </row>
    <row r="60" spans="1:6" ht="12.75">
      <c r="A60" s="511" t="s">
        <v>201</v>
      </c>
      <c r="B60" s="523">
        <v>623</v>
      </c>
      <c r="C60" s="513" t="s">
        <v>1161</v>
      </c>
      <c r="D60" s="63">
        <v>0</v>
      </c>
      <c r="E60" s="64">
        <v>0</v>
      </c>
      <c r="F60" s="516"/>
    </row>
    <row r="61" spans="1:6" ht="12.75">
      <c r="A61" s="511" t="s">
        <v>202</v>
      </c>
      <c r="B61" s="523">
        <v>624</v>
      </c>
      <c r="C61" s="513" t="s">
        <v>1163</v>
      </c>
      <c r="D61" s="63">
        <v>2322.19</v>
      </c>
      <c r="E61" s="64">
        <v>0</v>
      </c>
      <c r="F61" s="516"/>
    </row>
    <row r="62" spans="1:6" ht="12.75">
      <c r="A62" s="511" t="s">
        <v>203</v>
      </c>
      <c r="B62" s="523" t="s">
        <v>204</v>
      </c>
      <c r="C62" s="513" t="s">
        <v>1166</v>
      </c>
      <c r="D62" s="65">
        <f>SUM(D63:D69)</f>
        <v>66458.43</v>
      </c>
      <c r="E62" s="66">
        <f>SUM(E63:E69)</f>
        <v>3702.3199999999997</v>
      </c>
      <c r="F62" s="514"/>
    </row>
    <row r="63" spans="1:6" ht="12.75">
      <c r="A63" s="511" t="s">
        <v>205</v>
      </c>
      <c r="B63" s="523">
        <v>641</v>
      </c>
      <c r="C63" s="513" t="s">
        <v>1169</v>
      </c>
      <c r="D63" s="63">
        <v>19.79</v>
      </c>
      <c r="E63" s="64">
        <v>0</v>
      </c>
      <c r="F63" s="516"/>
    </row>
    <row r="64" spans="1:6" ht="12.75">
      <c r="A64" s="511" t="s">
        <v>206</v>
      </c>
      <c r="B64" s="523">
        <v>642</v>
      </c>
      <c r="C64" s="513" t="s">
        <v>1172</v>
      </c>
      <c r="D64" s="63">
        <v>123.42</v>
      </c>
      <c r="E64" s="64">
        <v>0</v>
      </c>
      <c r="F64" s="516"/>
    </row>
    <row r="65" spans="1:6" ht="12.75">
      <c r="A65" s="511" t="s">
        <v>207</v>
      </c>
      <c r="B65" s="523">
        <v>643</v>
      </c>
      <c r="C65" s="513" t="s">
        <v>1175</v>
      </c>
      <c r="D65" s="63">
        <v>0</v>
      </c>
      <c r="E65" s="64">
        <v>0</v>
      </c>
      <c r="F65" s="516"/>
    </row>
    <row r="66" spans="1:6" ht="12.75">
      <c r="A66" s="511" t="s">
        <v>208</v>
      </c>
      <c r="B66" s="523">
        <v>644</v>
      </c>
      <c r="C66" s="513" t="s">
        <v>1178</v>
      </c>
      <c r="D66" s="63">
        <v>3101.6</v>
      </c>
      <c r="E66" s="64">
        <v>554.51</v>
      </c>
      <c r="F66" s="516"/>
    </row>
    <row r="67" spans="1:6" ht="12.75">
      <c r="A67" s="511" t="s">
        <v>209</v>
      </c>
      <c r="B67" s="523">
        <v>645</v>
      </c>
      <c r="C67" s="513" t="s">
        <v>1181</v>
      </c>
      <c r="D67" s="63">
        <v>34.46</v>
      </c>
      <c r="E67" s="64">
        <v>0.29</v>
      </c>
      <c r="F67" s="516"/>
    </row>
    <row r="68" spans="1:6" ht="12.75">
      <c r="A68" s="511" t="s">
        <v>210</v>
      </c>
      <c r="B68" s="523">
        <v>648</v>
      </c>
      <c r="C68" s="513" t="s">
        <v>1184</v>
      </c>
      <c r="D68" s="63">
        <v>314.28</v>
      </c>
      <c r="E68" s="64">
        <v>0</v>
      </c>
      <c r="F68" s="516"/>
    </row>
    <row r="69" spans="1:6" ht="12.75">
      <c r="A69" s="511" t="s">
        <v>211</v>
      </c>
      <c r="B69" s="523">
        <v>649</v>
      </c>
      <c r="C69" s="513" t="s">
        <v>1187</v>
      </c>
      <c r="D69" s="63">
        <v>62864.88</v>
      </c>
      <c r="E69" s="64">
        <v>3147.52</v>
      </c>
      <c r="F69" s="516"/>
    </row>
    <row r="70" spans="1:6" ht="12.75" customHeight="1">
      <c r="A70" s="511" t="s">
        <v>212</v>
      </c>
      <c r="B70" s="523" t="s">
        <v>213</v>
      </c>
      <c r="C70" s="513" t="s">
        <v>1190</v>
      </c>
      <c r="D70" s="65">
        <f>SUM(D71:D77)</f>
        <v>9823.099999999999</v>
      </c>
      <c r="E70" s="66">
        <f>SUM(E71:E77)</f>
        <v>38.22</v>
      </c>
      <c r="F70" s="514"/>
    </row>
    <row r="71" spans="1:6" ht="25.5">
      <c r="A71" s="511" t="s">
        <v>214</v>
      </c>
      <c r="B71" s="523">
        <v>652</v>
      </c>
      <c r="C71" s="513" t="s">
        <v>1193</v>
      </c>
      <c r="D71" s="63">
        <v>8541.55</v>
      </c>
      <c r="E71" s="64">
        <v>38.22</v>
      </c>
      <c r="F71" s="516"/>
    </row>
    <row r="72" spans="1:6" ht="12.75">
      <c r="A72" s="511" t="s">
        <v>215</v>
      </c>
      <c r="B72" s="523">
        <v>653</v>
      </c>
      <c r="C72" s="513" t="s">
        <v>1195</v>
      </c>
      <c r="D72" s="63">
        <v>0</v>
      </c>
      <c r="E72" s="64">
        <v>0</v>
      </c>
      <c r="F72" s="516"/>
    </row>
    <row r="73" spans="1:6" ht="12.75">
      <c r="A73" s="511" t="s">
        <v>216</v>
      </c>
      <c r="B73" s="523">
        <v>654</v>
      </c>
      <c r="C73" s="513" t="s">
        <v>1197</v>
      </c>
      <c r="D73" s="63">
        <v>1281.55</v>
      </c>
      <c r="E73" s="64">
        <v>0</v>
      </c>
      <c r="F73" s="516"/>
    </row>
    <row r="74" spans="1:6" ht="12.75">
      <c r="A74" s="511" t="s">
        <v>217</v>
      </c>
      <c r="B74" s="523">
        <v>655</v>
      </c>
      <c r="C74" s="513" t="s">
        <v>1200</v>
      </c>
      <c r="D74" s="63">
        <v>0</v>
      </c>
      <c r="E74" s="64">
        <v>0</v>
      </c>
      <c r="F74" s="516"/>
    </row>
    <row r="75" spans="1:6" ht="12.75">
      <c r="A75" s="511" t="s">
        <v>218</v>
      </c>
      <c r="B75" s="523">
        <v>656</v>
      </c>
      <c r="C75" s="513" t="s">
        <v>1203</v>
      </c>
      <c r="D75" s="63">
        <v>0</v>
      </c>
      <c r="E75" s="64">
        <v>0</v>
      </c>
      <c r="F75" s="516"/>
    </row>
    <row r="76" spans="1:6" ht="12.75">
      <c r="A76" s="511" t="s">
        <v>219</v>
      </c>
      <c r="B76" s="523">
        <v>657</v>
      </c>
      <c r="C76" s="513" t="s">
        <v>1206</v>
      </c>
      <c r="D76" s="63">
        <v>0</v>
      </c>
      <c r="E76" s="64">
        <v>0</v>
      </c>
      <c r="F76" s="516"/>
    </row>
    <row r="77" spans="1:6" ht="12.75">
      <c r="A77" s="511" t="s">
        <v>220</v>
      </c>
      <c r="B77" s="523">
        <v>659</v>
      </c>
      <c r="C77" s="513" t="s">
        <v>1209</v>
      </c>
      <c r="D77" s="63">
        <v>0</v>
      </c>
      <c r="E77" s="64">
        <v>0</v>
      </c>
      <c r="F77" s="516"/>
    </row>
    <row r="78" spans="1:6" ht="12.75">
      <c r="A78" s="511" t="s">
        <v>221</v>
      </c>
      <c r="B78" s="523" t="s">
        <v>222</v>
      </c>
      <c r="C78" s="513" t="s">
        <v>1212</v>
      </c>
      <c r="D78" s="65">
        <f>SUM(D79:D81)</f>
        <v>1969.31</v>
      </c>
      <c r="E78" s="66">
        <f>SUM(E79:E81)</f>
        <v>203</v>
      </c>
      <c r="F78" s="514"/>
    </row>
    <row r="79" spans="1:6" ht="25.5">
      <c r="A79" s="511" t="s">
        <v>223</v>
      </c>
      <c r="B79" s="523">
        <v>681</v>
      </c>
      <c r="C79" s="513" t="s">
        <v>1215</v>
      </c>
      <c r="D79" s="63">
        <v>0</v>
      </c>
      <c r="E79" s="64">
        <v>0</v>
      </c>
      <c r="F79" s="516"/>
    </row>
    <row r="80" spans="1:6" ht="12.75">
      <c r="A80" s="511" t="s">
        <v>224</v>
      </c>
      <c r="B80" s="523">
        <v>682</v>
      </c>
      <c r="C80" s="513" t="s">
        <v>1218</v>
      </c>
      <c r="D80" s="63">
        <v>1969.31</v>
      </c>
      <c r="E80" s="64">
        <v>203</v>
      </c>
      <c r="F80" s="516"/>
    </row>
    <row r="81" spans="1:6" ht="12.75">
      <c r="A81" s="511" t="s">
        <v>225</v>
      </c>
      <c r="B81" s="523">
        <v>684</v>
      </c>
      <c r="C81" s="513" t="s">
        <v>1221</v>
      </c>
      <c r="D81" s="63">
        <v>0</v>
      </c>
      <c r="E81" s="64">
        <v>0</v>
      </c>
      <c r="F81" s="516"/>
    </row>
    <row r="82" spans="1:7" ht="12.75">
      <c r="A82" s="511" t="s">
        <v>226</v>
      </c>
      <c r="B82" s="523" t="s">
        <v>227</v>
      </c>
      <c r="C82" s="513" t="s">
        <v>1224</v>
      </c>
      <c r="D82" s="65">
        <f>D83</f>
        <v>705507.52</v>
      </c>
      <c r="E82" s="66">
        <f>E83</f>
        <v>32.2</v>
      </c>
      <c r="F82" s="514"/>
      <c r="G82" s="648"/>
    </row>
    <row r="83" spans="1:6" ht="12.75">
      <c r="A83" s="511" t="s">
        <v>228</v>
      </c>
      <c r="B83" s="523">
        <v>691</v>
      </c>
      <c r="C83" s="513" t="s">
        <v>1227</v>
      </c>
      <c r="D83" s="63">
        <v>705507.52</v>
      </c>
      <c r="E83" s="64">
        <v>32.2</v>
      </c>
      <c r="F83" s="516"/>
    </row>
    <row r="84" spans="1:6" ht="38.25">
      <c r="A84" s="511" t="s">
        <v>229</v>
      </c>
      <c r="B84" s="524" t="s">
        <v>230</v>
      </c>
      <c r="C84" s="513" t="s">
        <v>1230</v>
      </c>
      <c r="D84" s="65">
        <f>D48+D52+D57+D62+D70+D78+D82</f>
        <v>855752.4400000001</v>
      </c>
      <c r="E84" s="66">
        <f>E48+E52+E57+E62+E70+E78+E82</f>
        <v>34724.57</v>
      </c>
      <c r="F84" s="514"/>
    </row>
    <row r="85" spans="1:6" ht="12.75">
      <c r="A85" s="525" t="s">
        <v>231</v>
      </c>
      <c r="B85" s="523" t="s">
        <v>232</v>
      </c>
      <c r="C85" s="513" t="s">
        <v>1233</v>
      </c>
      <c r="D85" s="65">
        <f>D84-D46</f>
        <v>-1142.089999999851</v>
      </c>
      <c r="E85" s="66">
        <f>E84-E46</f>
        <v>13339.77</v>
      </c>
      <c r="F85" s="514"/>
    </row>
    <row r="86" spans="1:6" ht="12.75">
      <c r="A86" s="511" t="s">
        <v>233</v>
      </c>
      <c r="B86" s="523">
        <v>591</v>
      </c>
      <c r="C86" s="513" t="s">
        <v>1236</v>
      </c>
      <c r="D86" s="63">
        <v>0</v>
      </c>
      <c r="E86" s="64">
        <v>0</v>
      </c>
      <c r="F86" s="516"/>
    </row>
    <row r="87" spans="1:6" ht="13.5" thickBot="1">
      <c r="A87" s="525" t="s">
        <v>234</v>
      </c>
      <c r="B87" s="526" t="s">
        <v>235</v>
      </c>
      <c r="C87" s="519" t="s">
        <v>1239</v>
      </c>
      <c r="D87" s="83">
        <f>D85-D86</f>
        <v>-1142.089999999851</v>
      </c>
      <c r="E87" s="84">
        <f>E85-E86</f>
        <v>13339.77</v>
      </c>
      <c r="F87" s="516"/>
    </row>
    <row r="88" spans="1:4" ht="13.5" thickBot="1">
      <c r="A88" s="527"/>
      <c r="B88" s="528"/>
      <c r="C88" s="529"/>
      <c r="D88" s="88" t="s">
        <v>236</v>
      </c>
    </row>
    <row r="89" spans="1:5" s="94" customFormat="1" ht="12.75" customHeight="1">
      <c r="A89" s="530" t="s">
        <v>237</v>
      </c>
      <c r="B89" s="531" t="s">
        <v>238</v>
      </c>
      <c r="C89" s="532" t="s">
        <v>1242</v>
      </c>
      <c r="D89" s="93">
        <v>12197.68</v>
      </c>
      <c r="E89" s="611"/>
    </row>
    <row r="90" spans="1:5" s="94" customFormat="1" ht="12.75" customHeight="1" thickBot="1">
      <c r="A90" s="533" t="s">
        <v>239</v>
      </c>
      <c r="B90" s="534" t="s">
        <v>240</v>
      </c>
      <c r="C90" s="535" t="s">
        <v>1245</v>
      </c>
      <c r="D90" s="99">
        <v>12197.68</v>
      </c>
      <c r="E90" s="611"/>
    </row>
    <row r="91" spans="1:5" s="94" customFormat="1" ht="12.75" customHeight="1">
      <c r="A91" s="536"/>
      <c r="B91" s="537"/>
      <c r="C91" s="537"/>
      <c r="D91" s="611"/>
      <c r="E91" s="611"/>
    </row>
    <row r="92" spans="2:5" s="94" customFormat="1" ht="12.75" customHeight="1">
      <c r="B92" s="538"/>
      <c r="C92" s="538"/>
      <c r="D92" s="611"/>
      <c r="E92" s="611"/>
    </row>
    <row r="93" spans="1:5" s="94" customFormat="1" ht="25.5">
      <c r="A93" s="539" t="s">
        <v>100</v>
      </c>
      <c r="B93" s="538"/>
      <c r="C93" s="538"/>
      <c r="D93" s="611"/>
      <c r="E93" s="611"/>
    </row>
    <row r="94" spans="1:5" s="94" customFormat="1" ht="51">
      <c r="A94" s="606" t="s">
        <v>112</v>
      </c>
      <c r="B94" s="538"/>
      <c r="C94" s="538"/>
      <c r="D94" s="611"/>
      <c r="E94" s="611"/>
    </row>
  </sheetData>
  <mergeCells count="2">
    <mergeCell ref="C1:D1"/>
    <mergeCell ref="A2:E2"/>
  </mergeCells>
  <printOptions/>
  <pageMargins left="0.7086614173228347" right="0" top="0.984251968503937" bottom="0.984251968503937" header="0.5118110236220472" footer="0.5118110236220472"/>
  <pageSetup fitToHeight="2" fitToWidth="1" horizontalDpi="600" verticalDpi="600" orientation="portrait" paperSize="9" scale="87" r:id="rId1"/>
  <headerFooter alignWithMargins="0">
    <oddHeader>&amp;LTabulka č. 1.2 Výkaz zisku a ztráty</oddHeader>
  </headerFooter>
  <rowBreaks count="1" manualBreakCount="1">
    <brk id="4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55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23.7109375" style="0" customWidth="1"/>
    <col min="3" max="3" width="10.421875" style="282" customWidth="1"/>
    <col min="4" max="4" width="11.421875" style="282" customWidth="1"/>
    <col min="5" max="5" width="10.28125" style="282" customWidth="1"/>
    <col min="6" max="8" width="12.28125" style="282" customWidth="1"/>
    <col min="9" max="9" width="9.140625" style="282" customWidth="1"/>
  </cols>
  <sheetData>
    <row r="1" ht="15.75">
      <c r="A1" s="162" t="s">
        <v>579</v>
      </c>
    </row>
    <row r="2" spans="2:10" ht="12.75">
      <c r="B2" s="314"/>
      <c r="C2" s="569"/>
      <c r="D2" s="569"/>
      <c r="E2" s="569"/>
      <c r="F2" s="569"/>
      <c r="G2" s="569"/>
      <c r="H2" s="569"/>
      <c r="I2" s="569"/>
      <c r="J2" s="314"/>
    </row>
    <row r="3" spans="1:10" ht="12.75">
      <c r="A3" s="163" t="s">
        <v>580</v>
      </c>
      <c r="I3" s="662" t="s">
        <v>329</v>
      </c>
      <c r="J3" s="314"/>
    </row>
    <row r="4" ht="13.5" thickBot="1">
      <c r="J4" s="314"/>
    </row>
    <row r="5" spans="1:10" ht="37.5" customHeight="1" thickBot="1">
      <c r="A5" s="315" t="s">
        <v>581</v>
      </c>
      <c r="B5" s="316"/>
      <c r="C5" s="570" t="s">
        <v>582</v>
      </c>
      <c r="D5" s="571" t="s">
        <v>583</v>
      </c>
      <c r="E5" s="571" t="s">
        <v>584</v>
      </c>
      <c r="F5" s="571" t="s">
        <v>585</v>
      </c>
      <c r="G5" s="572" t="s">
        <v>586</v>
      </c>
      <c r="H5" s="572" t="s">
        <v>587</v>
      </c>
      <c r="I5" s="573" t="s">
        <v>402</v>
      </c>
      <c r="J5" s="317"/>
    </row>
    <row r="6" spans="1:10" s="590" customFormat="1" ht="13.5" thickBot="1">
      <c r="A6" s="584"/>
      <c r="B6" s="585">
        <v>0</v>
      </c>
      <c r="C6" s="586">
        <v>1</v>
      </c>
      <c r="D6" s="587">
        <v>2</v>
      </c>
      <c r="E6" s="587">
        <v>3</v>
      </c>
      <c r="F6" s="587">
        <v>4</v>
      </c>
      <c r="G6" s="588">
        <v>5</v>
      </c>
      <c r="H6" s="588">
        <v>6</v>
      </c>
      <c r="I6" s="585">
        <v>7</v>
      </c>
      <c r="J6" s="589"/>
    </row>
    <row r="7" spans="1:10" ht="15.75">
      <c r="A7" s="319">
        <v>1</v>
      </c>
      <c r="B7" s="320" t="s">
        <v>588</v>
      </c>
      <c r="C7" s="354">
        <v>1025.17</v>
      </c>
      <c r="D7" s="574">
        <v>65.49</v>
      </c>
      <c r="E7" s="574">
        <v>75454.5</v>
      </c>
      <c r="F7" s="574">
        <v>3032.62</v>
      </c>
      <c r="G7" s="575">
        <v>0</v>
      </c>
      <c r="H7" s="575">
        <v>0</v>
      </c>
      <c r="I7" s="232">
        <f>SUM(C7:H7)</f>
        <v>79577.78</v>
      </c>
      <c r="J7" s="321"/>
    </row>
    <row r="8" spans="1:10" ht="26.25" customHeight="1">
      <c r="A8" s="322">
        <v>2</v>
      </c>
      <c r="B8" s="265" t="s">
        <v>589</v>
      </c>
      <c r="C8" s="355">
        <v>816.56</v>
      </c>
      <c r="D8" s="349">
        <v>0</v>
      </c>
      <c r="E8" s="349">
        <v>51200.51</v>
      </c>
      <c r="F8" s="349">
        <v>2171.41</v>
      </c>
      <c r="G8" s="576">
        <v>10983.74</v>
      </c>
      <c r="H8" s="576">
        <v>0</v>
      </c>
      <c r="I8" s="238">
        <f>SUM(C8:H8)</f>
        <v>65172.219999999994</v>
      </c>
      <c r="J8" s="323"/>
    </row>
    <row r="9" spans="1:10" ht="16.5" thickBot="1">
      <c r="A9" s="202">
        <v>3</v>
      </c>
      <c r="B9" s="324" t="s">
        <v>590</v>
      </c>
      <c r="C9" s="356">
        <v>0</v>
      </c>
      <c r="D9" s="357">
        <v>0</v>
      </c>
      <c r="E9" s="357">
        <v>44387.11</v>
      </c>
      <c r="F9" s="357">
        <v>314.28</v>
      </c>
      <c r="G9" s="577">
        <v>0</v>
      </c>
      <c r="H9" s="577">
        <v>0</v>
      </c>
      <c r="I9" s="578">
        <f>SUM(C9:H9)</f>
        <v>44701.39</v>
      </c>
      <c r="J9" s="323"/>
    </row>
    <row r="10" spans="1:10" ht="16.5" thickBot="1">
      <c r="A10" s="318">
        <v>4</v>
      </c>
      <c r="B10" s="325" t="s">
        <v>591</v>
      </c>
      <c r="C10" s="242">
        <f aca="true" t="shared" si="0" ref="C10:H10">C7+C8-C9</f>
        <v>1841.73</v>
      </c>
      <c r="D10" s="242">
        <f t="shared" si="0"/>
        <v>65.49</v>
      </c>
      <c r="E10" s="242">
        <f t="shared" si="0"/>
        <v>82267.90000000001</v>
      </c>
      <c r="F10" s="242">
        <f t="shared" si="0"/>
        <v>4889.75</v>
      </c>
      <c r="G10" s="242">
        <f t="shared" si="0"/>
        <v>10983.74</v>
      </c>
      <c r="H10" s="242">
        <f t="shared" si="0"/>
        <v>0</v>
      </c>
      <c r="I10" s="244">
        <f>SUM(C10:H10)</f>
        <v>100048.61000000002</v>
      </c>
      <c r="J10" s="323"/>
    </row>
    <row r="11" spans="1:10" ht="25.5">
      <c r="A11" s="319">
        <v>5</v>
      </c>
      <c r="B11" s="320" t="s">
        <v>592</v>
      </c>
      <c r="C11" s="354">
        <f aca="true" t="shared" si="1" ref="C11:I11">C12+C13</f>
        <v>0</v>
      </c>
      <c r="D11" s="354">
        <f t="shared" si="1"/>
        <v>0</v>
      </c>
      <c r="E11" s="354">
        <f t="shared" si="1"/>
        <v>0</v>
      </c>
      <c r="F11" s="354">
        <f t="shared" si="1"/>
        <v>0</v>
      </c>
      <c r="G11" s="354">
        <f t="shared" si="1"/>
        <v>0</v>
      </c>
      <c r="H11" s="354">
        <f t="shared" si="1"/>
        <v>0</v>
      </c>
      <c r="I11" s="347">
        <f t="shared" si="1"/>
        <v>0</v>
      </c>
      <c r="J11" s="323"/>
    </row>
    <row r="12" spans="1:10" ht="15.75">
      <c r="A12" s="322">
        <v>6</v>
      </c>
      <c r="B12" s="265" t="s">
        <v>593</v>
      </c>
      <c r="C12" s="579">
        <v>0</v>
      </c>
      <c r="D12" s="580">
        <v>0</v>
      </c>
      <c r="E12" s="580">
        <v>0</v>
      </c>
      <c r="F12" s="580">
        <v>0</v>
      </c>
      <c r="G12" s="576"/>
      <c r="H12" s="581">
        <v>0</v>
      </c>
      <c r="I12" s="238">
        <f>SUM(C12:H12)</f>
        <v>0</v>
      </c>
      <c r="J12" s="323"/>
    </row>
    <row r="13" spans="1:10" ht="16.5" thickBot="1">
      <c r="A13" s="202">
        <v>7</v>
      </c>
      <c r="B13" s="324" t="s">
        <v>594</v>
      </c>
      <c r="C13" s="582">
        <v>0</v>
      </c>
      <c r="D13" s="583">
        <v>0</v>
      </c>
      <c r="E13" s="583">
        <v>0</v>
      </c>
      <c r="F13" s="583">
        <v>0</v>
      </c>
      <c r="G13" s="577"/>
      <c r="H13" s="489">
        <v>0</v>
      </c>
      <c r="I13" s="578">
        <f>SUM(C13:H13)</f>
        <v>0</v>
      </c>
      <c r="J13" s="323"/>
    </row>
    <row r="14" spans="1:10" ht="26.25" thickBot="1">
      <c r="A14" s="318">
        <v>8</v>
      </c>
      <c r="B14" s="325" t="s">
        <v>595</v>
      </c>
      <c r="C14" s="242">
        <f aca="true" t="shared" si="2" ref="C14:I14">C10+C11</f>
        <v>1841.73</v>
      </c>
      <c r="D14" s="242">
        <f t="shared" si="2"/>
        <v>65.49</v>
      </c>
      <c r="E14" s="242">
        <f t="shared" si="2"/>
        <v>82267.90000000001</v>
      </c>
      <c r="F14" s="242">
        <f t="shared" si="2"/>
        <v>4889.75</v>
      </c>
      <c r="G14" s="242">
        <f t="shared" si="2"/>
        <v>10983.74</v>
      </c>
      <c r="H14" s="242">
        <f t="shared" si="2"/>
        <v>0</v>
      </c>
      <c r="I14" s="244">
        <f t="shared" si="2"/>
        <v>100048.61000000002</v>
      </c>
      <c r="J14" s="314"/>
    </row>
    <row r="15" spans="1:10" ht="12.75">
      <c r="A15" s="163"/>
      <c r="J15" s="314"/>
    </row>
    <row r="16" spans="1:10" ht="12.75">
      <c r="A16" s="182" t="s">
        <v>596</v>
      </c>
      <c r="J16" s="314"/>
    </row>
    <row r="17" spans="1:10" ht="12.75">
      <c r="A17" s="182" t="s">
        <v>120</v>
      </c>
      <c r="J17" s="314"/>
    </row>
    <row r="18" spans="1:10" ht="12.75">
      <c r="A18" s="182"/>
      <c r="J18" s="314"/>
    </row>
    <row r="19" spans="1:10" ht="12.75">
      <c r="A19" s="182" t="s">
        <v>121</v>
      </c>
      <c r="J19" s="314"/>
    </row>
    <row r="20" spans="1:10" ht="12.75">
      <c r="A20" s="182"/>
      <c r="J20" s="314"/>
    </row>
    <row r="21" spans="1:10" ht="15" customHeight="1">
      <c r="A21" s="182" t="s">
        <v>597</v>
      </c>
      <c r="J21" s="314"/>
    </row>
    <row r="22" spans="1:10" ht="15" customHeight="1">
      <c r="A22" s="182" t="s">
        <v>598</v>
      </c>
      <c r="J22" s="314"/>
    </row>
    <row r="24" ht="25.5" customHeight="1"/>
    <row r="44" spans="1:10" ht="12.75">
      <c r="A44" s="314"/>
      <c r="B44" s="314"/>
      <c r="C44" s="569"/>
      <c r="D44" s="569"/>
      <c r="E44" s="569"/>
      <c r="F44" s="569"/>
      <c r="G44" s="569"/>
      <c r="H44" s="569"/>
      <c r="I44" s="569"/>
      <c r="J44" s="314"/>
    </row>
    <row r="45" spans="1:10" ht="12.75">
      <c r="A45" s="314"/>
      <c r="B45" s="314"/>
      <c r="C45" s="569"/>
      <c r="D45" s="569"/>
      <c r="E45" s="569"/>
      <c r="F45" s="569"/>
      <c r="G45" s="569"/>
      <c r="H45" s="569"/>
      <c r="I45" s="569"/>
      <c r="J45" s="314"/>
    </row>
    <row r="46" spans="1:10" ht="12.75">
      <c r="A46" s="314"/>
      <c r="B46" s="314"/>
      <c r="C46" s="569"/>
      <c r="D46" s="569"/>
      <c r="E46" s="569"/>
      <c r="F46" s="569"/>
      <c r="G46" s="569"/>
      <c r="H46" s="569"/>
      <c r="I46" s="569"/>
      <c r="J46" s="314"/>
    </row>
    <row r="47" spans="1:10" ht="12.75">
      <c r="A47" s="314"/>
      <c r="B47" s="314"/>
      <c r="C47" s="569"/>
      <c r="D47" s="569"/>
      <c r="E47" s="569"/>
      <c r="F47" s="569"/>
      <c r="G47" s="569"/>
      <c r="H47" s="569"/>
      <c r="I47" s="569"/>
      <c r="J47" s="314"/>
    </row>
    <row r="48" spans="1:10" ht="12.75">
      <c r="A48" s="314"/>
      <c r="B48" s="314"/>
      <c r="C48" s="569"/>
      <c r="D48" s="569"/>
      <c r="E48" s="569"/>
      <c r="F48" s="569"/>
      <c r="G48" s="569"/>
      <c r="H48" s="569"/>
      <c r="I48" s="569"/>
      <c r="J48" s="314"/>
    </row>
    <row r="49" spans="1:10" ht="12.75">
      <c r="A49" s="314"/>
      <c r="B49" s="314"/>
      <c r="C49" s="569"/>
      <c r="D49" s="569"/>
      <c r="E49" s="569"/>
      <c r="F49" s="569"/>
      <c r="G49" s="569"/>
      <c r="H49" s="569"/>
      <c r="I49" s="569"/>
      <c r="J49" s="314"/>
    </row>
    <row r="50" spans="1:10" ht="12.75">
      <c r="A50" s="314"/>
      <c r="B50" s="314"/>
      <c r="C50" s="569"/>
      <c r="D50" s="569"/>
      <c r="E50" s="569"/>
      <c r="F50" s="569"/>
      <c r="G50" s="569"/>
      <c r="H50" s="569"/>
      <c r="I50" s="569"/>
      <c r="J50" s="314"/>
    </row>
    <row r="51" spans="1:10" ht="12.75">
      <c r="A51" s="314"/>
      <c r="B51" s="314"/>
      <c r="C51" s="569"/>
      <c r="D51" s="569"/>
      <c r="E51" s="569"/>
      <c r="F51" s="569"/>
      <c r="G51" s="569"/>
      <c r="H51" s="569"/>
      <c r="I51" s="569"/>
      <c r="J51" s="314"/>
    </row>
    <row r="52" spans="1:10" ht="12.75">
      <c r="A52" s="314"/>
      <c r="B52" s="314"/>
      <c r="C52" s="569"/>
      <c r="D52" s="569"/>
      <c r="E52" s="569"/>
      <c r="F52" s="569"/>
      <c r="G52" s="569"/>
      <c r="H52" s="569"/>
      <c r="I52" s="569"/>
      <c r="J52" s="314"/>
    </row>
    <row r="53" spans="1:10" ht="12.75">
      <c r="A53" s="314"/>
      <c r="B53" s="314"/>
      <c r="C53" s="569"/>
      <c r="D53" s="569"/>
      <c r="E53" s="569"/>
      <c r="F53" s="569"/>
      <c r="G53" s="569"/>
      <c r="H53" s="569"/>
      <c r="I53" s="569"/>
      <c r="J53" s="314"/>
    </row>
    <row r="54" spans="1:10" ht="12.75">
      <c r="A54" s="314"/>
      <c r="B54" s="314"/>
      <c r="C54" s="569"/>
      <c r="D54" s="569"/>
      <c r="E54" s="569"/>
      <c r="F54" s="569"/>
      <c r="G54" s="569"/>
      <c r="H54" s="569"/>
      <c r="I54" s="569"/>
      <c r="J54" s="314"/>
    </row>
    <row r="55" spans="1:10" ht="12.75">
      <c r="A55" s="314"/>
      <c r="B55" s="314"/>
      <c r="C55" s="569"/>
      <c r="D55" s="569"/>
      <c r="E55" s="569"/>
      <c r="F55" s="569"/>
      <c r="G55" s="569"/>
      <c r="H55" s="569"/>
      <c r="I55" s="569"/>
      <c r="J55" s="314"/>
    </row>
  </sheetData>
  <printOptions horizontalCentered="1"/>
  <pageMargins left="0.22" right="0.25" top="0.87" bottom="0.984251968503937" header="0.5118110236220472" footer="0.5118110236220472"/>
  <pageSetup fitToHeight="1" fitToWidth="1"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5"/>
  </sheetPr>
  <dimension ref="A1:H43"/>
  <sheetViews>
    <sheetView workbookViewId="0" topLeftCell="A1">
      <selection activeCell="B14" sqref="B14"/>
    </sheetView>
  </sheetViews>
  <sheetFormatPr defaultColWidth="9.140625" defaultRowHeight="12.75"/>
  <cols>
    <col min="1" max="1" width="3.140625" style="326" customWidth="1"/>
    <col min="2" max="2" width="35.140625" style="326" customWidth="1"/>
    <col min="3" max="3" width="9.140625" style="591" customWidth="1"/>
    <col min="4" max="4" width="56.421875" style="326" customWidth="1"/>
    <col min="5" max="5" width="9.140625" style="326" customWidth="1"/>
    <col min="6" max="6" width="17.57421875" style="326" customWidth="1"/>
    <col min="7" max="16384" width="9.140625" style="326" customWidth="1"/>
  </cols>
  <sheetData>
    <row r="1" ht="15.75">
      <c r="A1" s="162" t="s">
        <v>599</v>
      </c>
    </row>
    <row r="2" ht="12.75">
      <c r="A2" s="163"/>
    </row>
    <row r="3" spans="1:3" s="664" customFormat="1" ht="14.25">
      <c r="A3" s="205" t="s">
        <v>600</v>
      </c>
      <c r="C3" s="676" t="s">
        <v>329</v>
      </c>
    </row>
    <row r="4" ht="13.5" thickBot="1">
      <c r="A4" s="163"/>
    </row>
    <row r="5" spans="1:3" s="680" customFormat="1" ht="15">
      <c r="A5" s="677">
        <v>1</v>
      </c>
      <c r="B5" s="678" t="s">
        <v>601</v>
      </c>
      <c r="C5" s="679">
        <v>3032.62</v>
      </c>
    </row>
    <row r="6" spans="1:3" s="664" customFormat="1" ht="15">
      <c r="A6" s="665">
        <v>2</v>
      </c>
      <c r="B6" s="666" t="s">
        <v>602</v>
      </c>
      <c r="C6" s="667">
        <v>16</v>
      </c>
    </row>
    <row r="7" spans="1:3" s="664" customFormat="1" ht="15">
      <c r="A7" s="665">
        <v>3</v>
      </c>
      <c r="B7" s="666" t="s">
        <v>603</v>
      </c>
      <c r="C7" s="667">
        <v>1031.89</v>
      </c>
    </row>
    <row r="8" spans="1:7" s="664" customFormat="1" ht="15">
      <c r="A8" s="665">
        <v>4</v>
      </c>
      <c r="B8" s="666" t="s">
        <v>604</v>
      </c>
      <c r="C8" s="668">
        <f>SUM(C9:C10)</f>
        <v>2171.4</v>
      </c>
      <c r="D8" s="669"/>
      <c r="E8" s="670"/>
      <c r="F8" s="671"/>
      <c r="G8" s="670"/>
    </row>
    <row r="9" spans="1:7" s="664" customFormat="1" ht="15" customHeight="1">
      <c r="A9" s="665">
        <v>5</v>
      </c>
      <c r="B9" s="666" t="s">
        <v>602</v>
      </c>
      <c r="C9" s="672">
        <v>657.64</v>
      </c>
      <c r="D9" s="669"/>
      <c r="E9" s="670"/>
      <c r="F9" s="671"/>
      <c r="G9" s="670"/>
    </row>
    <row r="10" spans="1:7" s="664" customFormat="1" ht="15">
      <c r="A10" s="665">
        <v>6</v>
      </c>
      <c r="B10" s="666" t="s">
        <v>603</v>
      </c>
      <c r="C10" s="672">
        <v>1513.76</v>
      </c>
      <c r="D10" s="669"/>
      <c r="E10" s="670"/>
      <c r="F10" s="671"/>
      <c r="G10" s="670"/>
    </row>
    <row r="11" spans="1:7" s="664" customFormat="1" ht="15">
      <c r="A11" s="665">
        <v>7</v>
      </c>
      <c r="B11" s="666" t="s">
        <v>605</v>
      </c>
      <c r="C11" s="672">
        <v>314.28</v>
      </c>
      <c r="D11" s="669"/>
      <c r="E11" s="670"/>
      <c r="F11" s="671"/>
      <c r="G11" s="670"/>
    </row>
    <row r="12" spans="1:7" s="680" customFormat="1" ht="13.5" customHeight="1">
      <c r="A12" s="681">
        <v>8</v>
      </c>
      <c r="B12" s="682" t="s">
        <v>606</v>
      </c>
      <c r="C12" s="683">
        <f>C5+C8-C11</f>
        <v>4889.740000000001</v>
      </c>
      <c r="D12" s="684"/>
      <c r="E12" s="685"/>
      <c r="F12" s="686"/>
      <c r="G12" s="685"/>
    </row>
    <row r="13" spans="1:7" s="664" customFormat="1" ht="15">
      <c r="A13" s="665">
        <v>9</v>
      </c>
      <c r="B13" s="666" t="s">
        <v>607</v>
      </c>
      <c r="C13" s="672">
        <v>275.54</v>
      </c>
      <c r="D13" s="669"/>
      <c r="E13" s="670"/>
      <c r="F13" s="671"/>
      <c r="G13" s="670"/>
    </row>
    <row r="14" spans="1:7" s="664" customFormat="1" ht="15.75" thickBot="1">
      <c r="A14" s="673">
        <v>10</v>
      </c>
      <c r="B14" s="674" t="s">
        <v>608</v>
      </c>
      <c r="C14" s="675">
        <v>4614.21</v>
      </c>
      <c r="D14" s="669"/>
      <c r="E14" s="670"/>
      <c r="F14" s="671"/>
      <c r="G14" s="670"/>
    </row>
    <row r="15" ht="12.75">
      <c r="A15" s="327"/>
    </row>
    <row r="16" ht="0.75" customHeight="1">
      <c r="A16" s="327"/>
    </row>
    <row r="17" ht="12.75">
      <c r="A17" s="327"/>
    </row>
    <row r="18" spans="1:7" ht="12.75" customHeight="1">
      <c r="A18" s="327"/>
      <c r="B18" s="330" t="s">
        <v>609</v>
      </c>
      <c r="C18" s="592"/>
      <c r="D18" s="327"/>
      <c r="E18" s="328"/>
      <c r="F18" s="329"/>
      <c r="G18" s="328"/>
    </row>
    <row r="19" spans="1:8" ht="12.75" customHeight="1">
      <c r="A19" s="327"/>
      <c r="B19" s="330"/>
      <c r="C19" s="593"/>
      <c r="D19" s="327"/>
      <c r="E19" s="328"/>
      <c r="F19" s="328"/>
      <c r="G19" s="328"/>
      <c r="H19" s="327"/>
    </row>
    <row r="20" spans="1:8" ht="25.5">
      <c r="A20" s="331"/>
      <c r="B20" s="330" t="s">
        <v>610</v>
      </c>
      <c r="C20" s="593"/>
      <c r="D20" s="330"/>
      <c r="E20" s="330"/>
      <c r="F20" s="327"/>
      <c r="G20" s="327"/>
      <c r="H20" s="327"/>
    </row>
    <row r="21" spans="1:8" ht="26.25" customHeight="1">
      <c r="A21" s="332"/>
      <c r="B21" s="330" t="s">
        <v>611</v>
      </c>
      <c r="C21" s="593"/>
      <c r="D21" s="330"/>
      <c r="E21" s="330"/>
      <c r="F21" s="330"/>
      <c r="G21" s="330"/>
      <c r="H21" s="330"/>
    </row>
    <row r="22" spans="1:8" ht="25.5">
      <c r="A22" s="332"/>
      <c r="B22" s="330" t="s">
        <v>612</v>
      </c>
      <c r="C22" s="593"/>
      <c r="D22" s="330"/>
      <c r="E22" s="330"/>
      <c r="F22" s="327"/>
      <c r="G22" s="327"/>
      <c r="H22" s="327"/>
    </row>
    <row r="23" spans="1:8" ht="12.75">
      <c r="A23" s="332"/>
      <c r="B23" s="333"/>
      <c r="C23" s="594"/>
      <c r="D23" s="333"/>
      <c r="E23" s="333"/>
      <c r="F23" s="333"/>
      <c r="G23" s="333"/>
      <c r="H23" s="333"/>
    </row>
    <row r="24" spans="1:8" ht="12.75">
      <c r="A24" s="334"/>
      <c r="B24" s="317"/>
      <c r="C24" s="595"/>
      <c r="D24" s="334"/>
      <c r="E24" s="334"/>
      <c r="F24" s="334"/>
      <c r="G24" s="334"/>
      <c r="H24" s="317"/>
    </row>
    <row r="25" spans="1:8" ht="12.75">
      <c r="A25" s="334"/>
      <c r="B25" s="317"/>
      <c r="C25" s="596"/>
      <c r="D25" s="317"/>
      <c r="E25" s="317"/>
      <c r="F25" s="317"/>
      <c r="G25" s="334"/>
      <c r="H25" s="317"/>
    </row>
    <row r="26" spans="1:8" ht="12.75">
      <c r="A26" s="334"/>
      <c r="B26" s="335"/>
      <c r="C26" s="596"/>
      <c r="D26" s="317"/>
      <c r="E26" s="317"/>
      <c r="F26" s="317"/>
      <c r="G26" s="317"/>
      <c r="H26" s="317"/>
    </row>
    <row r="27" spans="1:8" ht="12.75">
      <c r="A27" s="336"/>
      <c r="B27" s="336"/>
      <c r="C27" s="597"/>
      <c r="D27" s="336"/>
      <c r="E27" s="336"/>
      <c r="F27" s="336"/>
      <c r="G27" s="336"/>
      <c r="H27" s="336"/>
    </row>
    <row r="28" spans="1:8" ht="12.75">
      <c r="A28" s="336"/>
      <c r="B28" s="336"/>
      <c r="C28" s="597"/>
      <c r="D28" s="336"/>
      <c r="E28" s="336"/>
      <c r="F28" s="336"/>
      <c r="G28" s="336"/>
      <c r="H28" s="336"/>
    </row>
    <row r="29" spans="1:8" ht="13.5">
      <c r="A29" s="337"/>
      <c r="B29" s="333"/>
      <c r="C29" s="594"/>
      <c r="D29" s="333"/>
      <c r="E29" s="333"/>
      <c r="F29" s="333"/>
      <c r="G29" s="333"/>
      <c r="H29" s="333"/>
    </row>
    <row r="30" spans="1:8" ht="13.5">
      <c r="A30" s="337"/>
      <c r="B30" s="333"/>
      <c r="C30" s="594"/>
      <c r="D30" s="333"/>
      <c r="E30" s="333"/>
      <c r="F30" s="333"/>
      <c r="G30" s="333"/>
      <c r="H30" s="333"/>
    </row>
    <row r="31" spans="1:8" ht="12.75">
      <c r="A31" s="333"/>
      <c r="B31" s="333"/>
      <c r="C31" s="594"/>
      <c r="D31" s="333"/>
      <c r="E31" s="333"/>
      <c r="F31" s="333"/>
      <c r="G31" s="333"/>
      <c r="H31" s="333"/>
    </row>
    <row r="32" spans="1:8" ht="12.75">
      <c r="A32" s="333"/>
      <c r="B32" s="333"/>
      <c r="C32" s="594"/>
      <c r="D32" s="333"/>
      <c r="E32" s="333"/>
      <c r="F32" s="333"/>
      <c r="G32" s="333"/>
      <c r="H32" s="333"/>
    </row>
    <row r="33" spans="1:8" ht="12.75">
      <c r="A33" s="333"/>
      <c r="B33" s="333"/>
      <c r="C33" s="594"/>
      <c r="D33" s="333"/>
      <c r="E33" s="333"/>
      <c r="F33" s="333"/>
      <c r="G33" s="333"/>
      <c r="H33" s="333"/>
    </row>
    <row r="34" spans="1:8" ht="12.75">
      <c r="A34" s="333"/>
      <c r="B34" s="333"/>
      <c r="C34" s="594"/>
      <c r="D34" s="333"/>
      <c r="E34" s="333"/>
      <c r="F34" s="333"/>
      <c r="G34" s="333"/>
      <c r="H34" s="333"/>
    </row>
    <row r="35" spans="1:8" ht="12.75">
      <c r="A35" s="333"/>
      <c r="B35" s="333"/>
      <c r="C35" s="594"/>
      <c r="D35" s="333"/>
      <c r="E35" s="333"/>
      <c r="F35" s="333"/>
      <c r="G35" s="333"/>
      <c r="H35" s="333"/>
    </row>
    <row r="36" spans="1:8" ht="12.75">
      <c r="A36" s="333"/>
      <c r="B36" s="333"/>
      <c r="C36" s="594"/>
      <c r="D36" s="333"/>
      <c r="E36" s="333"/>
      <c r="F36" s="333"/>
      <c r="G36" s="333"/>
      <c r="H36" s="333"/>
    </row>
    <row r="37" spans="1:8" ht="12.75">
      <c r="A37" s="333"/>
      <c r="B37" s="333"/>
      <c r="C37" s="594"/>
      <c r="D37" s="333"/>
      <c r="E37" s="333"/>
      <c r="F37" s="333"/>
      <c r="G37" s="333"/>
      <c r="H37" s="333"/>
    </row>
    <row r="38" spans="1:8" ht="12.75">
      <c r="A38" s="333"/>
      <c r="B38" s="333"/>
      <c r="C38" s="594"/>
      <c r="D38" s="333"/>
      <c r="E38" s="333"/>
      <c r="F38" s="333"/>
      <c r="G38" s="333"/>
      <c r="H38" s="333"/>
    </row>
    <row r="39" spans="1:8" ht="12.75">
      <c r="A39" s="333"/>
      <c r="B39" s="333"/>
      <c r="C39" s="594"/>
      <c r="D39" s="333"/>
      <c r="E39" s="333"/>
      <c r="F39" s="333"/>
      <c r="G39" s="333"/>
      <c r="H39" s="333"/>
    </row>
    <row r="40" spans="1:8" ht="12.75">
      <c r="A40" s="333"/>
      <c r="B40" s="333"/>
      <c r="C40" s="594"/>
      <c r="D40" s="333"/>
      <c r="E40" s="333"/>
      <c r="F40" s="333"/>
      <c r="G40" s="333"/>
      <c r="H40" s="333"/>
    </row>
    <row r="41" spans="1:8" ht="12.75">
      <c r="A41" s="333"/>
      <c r="B41" s="333"/>
      <c r="C41" s="594"/>
      <c r="D41" s="333"/>
      <c r="E41" s="333"/>
      <c r="F41" s="333"/>
      <c r="G41" s="333"/>
      <c r="H41" s="333"/>
    </row>
    <row r="42" spans="1:8" ht="12.75">
      <c r="A42" s="333"/>
      <c r="B42" s="333"/>
      <c r="C42" s="594"/>
      <c r="D42" s="333"/>
      <c r="E42" s="333"/>
      <c r="F42" s="333"/>
      <c r="G42" s="333"/>
      <c r="H42" s="333"/>
    </row>
    <row r="43" spans="1:8" ht="12.75">
      <c r="A43" s="333"/>
      <c r="B43" s="333"/>
      <c r="C43" s="594"/>
      <c r="D43" s="333"/>
      <c r="E43" s="333"/>
      <c r="F43" s="333"/>
      <c r="G43" s="333"/>
      <c r="H43" s="333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5"/>
  </sheetPr>
  <dimension ref="A1:B61"/>
  <sheetViews>
    <sheetView workbookViewId="0" topLeftCell="A1">
      <selection activeCell="A1" sqref="A1"/>
    </sheetView>
  </sheetViews>
  <sheetFormatPr defaultColWidth="9.140625" defaultRowHeight="12.75"/>
  <cols>
    <col min="1" max="1" width="44.57421875" style="182" customWidth="1"/>
    <col min="2" max="2" width="20.421875" style="599" customWidth="1"/>
    <col min="3" max="16384" width="9.140625" style="182" customWidth="1"/>
  </cols>
  <sheetData>
    <row r="1" spans="1:2" ht="15.75">
      <c r="A1" s="338" t="s">
        <v>613</v>
      </c>
      <c r="B1" s="598"/>
    </row>
    <row r="2" ht="12.75">
      <c r="B2" s="598"/>
    </row>
    <row r="3" spans="1:2" s="689" customFormat="1" ht="13.5" customHeight="1">
      <c r="A3" s="687" t="s">
        <v>584</v>
      </c>
      <c r="B3" s="688"/>
    </row>
    <row r="4" s="689" customFormat="1" ht="13.5" customHeight="1" thickBot="1">
      <c r="B4" s="688"/>
    </row>
    <row r="5" spans="1:2" s="689" customFormat="1" ht="16.5" customHeight="1" thickBot="1">
      <c r="A5" s="690" t="s">
        <v>614</v>
      </c>
      <c r="B5" s="691" t="s">
        <v>329</v>
      </c>
    </row>
    <row r="6" spans="1:2" s="689" customFormat="1" ht="16.5" customHeight="1" thickBot="1">
      <c r="A6" s="690" t="s">
        <v>615</v>
      </c>
      <c r="B6" s="692">
        <v>75454.51</v>
      </c>
    </row>
    <row r="7" spans="1:2" s="689" customFormat="1" ht="18">
      <c r="A7" s="693" t="s">
        <v>134</v>
      </c>
      <c r="B7" s="694">
        <v>45497.82</v>
      </c>
    </row>
    <row r="8" spans="1:2" s="689" customFormat="1" ht="15.75" customHeight="1">
      <c r="A8" s="695" t="s">
        <v>616</v>
      </c>
      <c r="B8" s="696">
        <v>2217.13</v>
      </c>
    </row>
    <row r="9" spans="1:2" s="689" customFormat="1" ht="15.75" customHeight="1">
      <c r="A9" s="695" t="s">
        <v>617</v>
      </c>
      <c r="B9" s="696">
        <v>2939.8</v>
      </c>
    </row>
    <row r="10" spans="1:2" s="689" customFormat="1" ht="15.75" customHeight="1">
      <c r="A10" s="695" t="s">
        <v>618</v>
      </c>
      <c r="B10" s="697">
        <f>B12</f>
        <v>545.76</v>
      </c>
    </row>
    <row r="11" spans="1:2" s="689" customFormat="1" ht="15.75" customHeight="1">
      <c r="A11" s="698" t="s">
        <v>619</v>
      </c>
      <c r="B11" s="699"/>
    </row>
    <row r="12" spans="1:2" s="689" customFormat="1" ht="15.75" customHeight="1" thickBot="1">
      <c r="A12" s="700" t="s">
        <v>620</v>
      </c>
      <c r="B12" s="699">
        <v>545.76</v>
      </c>
    </row>
    <row r="13" spans="1:2" s="689" customFormat="1" ht="18" customHeight="1" thickBot="1">
      <c r="A13" s="690" t="s">
        <v>621</v>
      </c>
      <c r="B13" s="692">
        <f>SUM(B7:B10)</f>
        <v>51200.51</v>
      </c>
    </row>
    <row r="14" spans="1:2" s="689" customFormat="1" ht="15.75" thickBot="1">
      <c r="A14" s="701"/>
      <c r="B14" s="688"/>
    </row>
    <row r="15" spans="1:2" s="689" customFormat="1" ht="16.5" customHeight="1" thickBot="1">
      <c r="A15" s="690" t="s">
        <v>622</v>
      </c>
      <c r="B15" s="691" t="s">
        <v>329</v>
      </c>
    </row>
    <row r="16" spans="1:2" s="205" customFormat="1" ht="15.75" customHeight="1">
      <c r="A16" s="702" t="s">
        <v>623</v>
      </c>
      <c r="B16" s="703">
        <f>SUM(B17:B21)</f>
        <v>44387.11</v>
      </c>
    </row>
    <row r="17" spans="1:2" s="689" customFormat="1" ht="15.75" customHeight="1">
      <c r="A17" s="693" t="s">
        <v>624</v>
      </c>
      <c r="B17" s="694">
        <v>18199.74</v>
      </c>
    </row>
    <row r="18" spans="1:2" s="689" customFormat="1" ht="17.25" customHeight="1">
      <c r="A18" s="695" t="s">
        <v>625</v>
      </c>
      <c r="B18" s="696">
        <v>25237.37</v>
      </c>
    </row>
    <row r="19" spans="1:2" s="689" customFormat="1" ht="15" customHeight="1">
      <c r="A19" s="695" t="s">
        <v>626</v>
      </c>
      <c r="B19" s="696">
        <v>950</v>
      </c>
    </row>
    <row r="20" spans="1:2" s="689" customFormat="1" ht="15" customHeight="1">
      <c r="A20" s="695" t="s">
        <v>785</v>
      </c>
      <c r="B20" s="696">
        <v>0</v>
      </c>
    </row>
    <row r="21" spans="1:2" s="689" customFormat="1" ht="15" customHeight="1">
      <c r="A21" s="704"/>
      <c r="B21" s="696"/>
    </row>
    <row r="22" spans="1:2" s="689" customFormat="1" ht="15" customHeight="1">
      <c r="A22" s="705" t="s">
        <v>628</v>
      </c>
      <c r="B22" s="697">
        <f>SUM(B23:B26)</f>
        <v>0</v>
      </c>
    </row>
    <row r="23" spans="1:2" s="689" customFormat="1" ht="14.25" customHeight="1">
      <c r="A23" s="695" t="s">
        <v>629</v>
      </c>
      <c r="B23" s="696">
        <v>0</v>
      </c>
    </row>
    <row r="24" spans="1:2" s="689" customFormat="1" ht="14.25" customHeight="1">
      <c r="A24" s="695" t="s">
        <v>630</v>
      </c>
      <c r="B24" s="696">
        <v>0</v>
      </c>
    </row>
    <row r="25" spans="1:2" s="689" customFormat="1" ht="15.75" customHeight="1">
      <c r="A25" s="695" t="s">
        <v>627</v>
      </c>
      <c r="B25" s="697"/>
    </row>
    <row r="26" spans="1:2" s="689" customFormat="1" ht="15.75" customHeight="1" thickBot="1">
      <c r="A26" s="698"/>
      <c r="B26" s="706"/>
    </row>
    <row r="27" spans="1:2" s="689" customFormat="1" ht="15.75" customHeight="1" thickBot="1">
      <c r="A27" s="690" t="s">
        <v>631</v>
      </c>
      <c r="B27" s="692">
        <f>+B16+B22</f>
        <v>44387.11</v>
      </c>
    </row>
    <row r="28" spans="1:2" s="689" customFormat="1" ht="15" customHeight="1" thickBot="1">
      <c r="A28" s="707" t="s">
        <v>632</v>
      </c>
      <c r="B28" s="708">
        <f>B13-B27</f>
        <v>6813.4000000000015</v>
      </c>
    </row>
    <row r="29" spans="1:2" s="689" customFormat="1" ht="15.75" customHeight="1" thickBot="1">
      <c r="A29" s="690" t="s">
        <v>786</v>
      </c>
      <c r="B29" s="692">
        <f>B28+B6</f>
        <v>82267.91</v>
      </c>
    </row>
    <row r="30" ht="15.75" customHeight="1"/>
    <row r="31" spans="1:2" ht="12.75">
      <c r="A31" s="830" t="s">
        <v>122</v>
      </c>
      <c r="B31" s="600"/>
    </row>
    <row r="32" spans="1:2" ht="12.75">
      <c r="A32" s="280" t="s">
        <v>135</v>
      </c>
      <c r="B32" s="600"/>
    </row>
    <row r="33" spans="1:2" ht="12.75">
      <c r="A33" s="339"/>
      <c r="B33" s="600"/>
    </row>
    <row r="34" spans="1:2" ht="12.75" customHeight="1">
      <c r="A34" s="339"/>
      <c r="B34" s="600"/>
    </row>
    <row r="35" spans="1:2" ht="12.75" customHeight="1">
      <c r="A35" s="339"/>
      <c r="B35" s="600"/>
    </row>
    <row r="36" spans="1:2" ht="12.75" customHeight="1">
      <c r="A36" s="339"/>
      <c r="B36" s="600"/>
    </row>
    <row r="37" spans="1:2" ht="12.75" customHeight="1">
      <c r="A37" s="339"/>
      <c r="B37" s="600"/>
    </row>
    <row r="38" spans="1:2" ht="12.75">
      <c r="A38" s="340"/>
      <c r="B38" s="598"/>
    </row>
    <row r="39" spans="1:2" ht="12.75">
      <c r="A39" s="341"/>
      <c r="B39" s="601"/>
    </row>
    <row r="40" spans="1:2" ht="12.75">
      <c r="A40" s="341"/>
      <c r="B40" s="601"/>
    </row>
    <row r="41" spans="1:2" ht="12.75">
      <c r="A41" s="341"/>
      <c r="B41" s="601"/>
    </row>
    <row r="42" spans="1:2" ht="12.75">
      <c r="A42" s="342"/>
      <c r="B42" s="602"/>
    </row>
    <row r="43" spans="1:2" ht="12.75">
      <c r="A43" s="342"/>
      <c r="B43" s="602"/>
    </row>
    <row r="44" spans="1:2" ht="12.75">
      <c r="A44" s="342"/>
      <c r="B44" s="602"/>
    </row>
    <row r="45" spans="1:2" ht="15.75">
      <c r="A45" s="343"/>
      <c r="B45" s="603"/>
    </row>
    <row r="46" spans="1:2" ht="15.75">
      <c r="A46" s="343"/>
      <c r="B46" s="603"/>
    </row>
    <row r="47" spans="1:2" ht="15.75">
      <c r="A47" s="344"/>
      <c r="B47" s="601"/>
    </row>
    <row r="48" spans="1:2" ht="15.75">
      <c r="A48" s="344"/>
      <c r="B48" s="601"/>
    </row>
    <row r="49" spans="1:2" ht="12.75">
      <c r="A49" s="345"/>
      <c r="B49" s="601"/>
    </row>
    <row r="50" spans="1:2" ht="12.75">
      <c r="A50" s="345"/>
      <c r="B50" s="601"/>
    </row>
    <row r="51" spans="1:2" ht="12.75">
      <c r="A51" s="345"/>
      <c r="B51" s="601"/>
    </row>
    <row r="52" spans="1:2" ht="12.75">
      <c r="A52" s="345"/>
      <c r="B52" s="601"/>
    </row>
    <row r="53" spans="1:2" ht="12.75">
      <c r="A53" s="345"/>
      <c r="B53" s="601"/>
    </row>
    <row r="54" spans="1:2" ht="12.75">
      <c r="A54" s="345"/>
      <c r="B54" s="601"/>
    </row>
    <row r="55" spans="1:2" ht="12.75">
      <c r="A55" s="345"/>
      <c r="B55" s="601"/>
    </row>
    <row r="56" spans="1:2" ht="12.75">
      <c r="A56" s="345"/>
      <c r="B56" s="601"/>
    </row>
    <row r="57" spans="1:2" ht="12.75">
      <c r="A57" s="345"/>
      <c r="B57" s="601"/>
    </row>
    <row r="58" spans="1:2" ht="12.75">
      <c r="A58" s="345"/>
      <c r="B58" s="601"/>
    </row>
    <row r="59" spans="1:2" ht="12.75">
      <c r="A59" s="345"/>
      <c r="B59" s="601"/>
    </row>
    <row r="60" spans="1:2" ht="12.75">
      <c r="A60" s="345"/>
      <c r="B60" s="601"/>
    </row>
    <row r="61" spans="1:2" ht="12.75">
      <c r="A61" s="345"/>
      <c r="B61" s="601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5"/>
  </sheetPr>
  <dimension ref="A1:H40"/>
  <sheetViews>
    <sheetView workbookViewId="0" topLeftCell="A1">
      <selection activeCell="B13" sqref="B13"/>
    </sheetView>
  </sheetViews>
  <sheetFormatPr defaultColWidth="9.140625" defaultRowHeight="12.75"/>
  <cols>
    <col min="1" max="1" width="3.140625" style="326" customWidth="1"/>
    <col min="2" max="2" width="49.28125" style="326" customWidth="1"/>
    <col min="3" max="3" width="19.57421875" style="591" customWidth="1"/>
    <col min="4" max="4" width="56.421875" style="326" customWidth="1"/>
    <col min="5" max="5" width="9.140625" style="326" customWidth="1"/>
    <col min="6" max="6" width="17.57421875" style="326" customWidth="1"/>
    <col min="7" max="16384" width="9.140625" style="326" customWidth="1"/>
  </cols>
  <sheetData>
    <row r="1" ht="15.75">
      <c r="A1" s="162" t="s">
        <v>633</v>
      </c>
    </row>
    <row r="2" ht="12.75">
      <c r="A2" s="163"/>
    </row>
    <row r="3" spans="1:3" s="664" customFormat="1" ht="14.25">
      <c r="A3" s="205" t="s">
        <v>634</v>
      </c>
      <c r="C3" s="676" t="s">
        <v>329</v>
      </c>
    </row>
    <row r="4" spans="1:3" s="664" customFormat="1" ht="15" thickBot="1">
      <c r="A4" s="205"/>
      <c r="C4" s="709"/>
    </row>
    <row r="5" spans="1:3" s="680" customFormat="1" ht="15">
      <c r="A5" s="715">
        <v>1</v>
      </c>
      <c r="B5" s="678" t="s">
        <v>591</v>
      </c>
      <c r="C5" s="716">
        <v>10983.74</v>
      </c>
    </row>
    <row r="6" spans="1:3" s="664" customFormat="1" ht="15">
      <c r="A6" s="711">
        <v>2</v>
      </c>
      <c r="B6" s="666" t="s">
        <v>635</v>
      </c>
      <c r="C6" s="712"/>
    </row>
    <row r="7" spans="1:3" s="664" customFormat="1" ht="15">
      <c r="A7" s="711">
        <v>3</v>
      </c>
      <c r="B7" s="666" t="s">
        <v>636</v>
      </c>
      <c r="C7" s="712">
        <v>987.57</v>
      </c>
    </row>
    <row r="8" spans="1:7" s="664" customFormat="1" ht="15">
      <c r="A8" s="711">
        <v>4</v>
      </c>
      <c r="B8" s="666" t="s">
        <v>637</v>
      </c>
      <c r="C8" s="713">
        <v>2127.43</v>
      </c>
      <c r="D8" s="669"/>
      <c r="E8" s="670"/>
      <c r="F8" s="671"/>
      <c r="G8" s="670"/>
    </row>
    <row r="9" spans="1:7" s="664" customFormat="1" ht="15">
      <c r="A9" s="711">
        <v>5</v>
      </c>
      <c r="B9" s="666" t="s">
        <v>638</v>
      </c>
      <c r="C9" s="672">
        <v>550.58</v>
      </c>
      <c r="D9" s="669"/>
      <c r="E9" s="670"/>
      <c r="F9" s="671"/>
      <c r="G9" s="670"/>
    </row>
    <row r="10" spans="1:7" s="664" customFormat="1" ht="15">
      <c r="A10" s="711">
        <v>6</v>
      </c>
      <c r="B10" s="666" t="s">
        <v>639</v>
      </c>
      <c r="C10" s="672">
        <v>77.44</v>
      </c>
      <c r="D10" s="669"/>
      <c r="E10" s="670"/>
      <c r="F10" s="671"/>
      <c r="G10" s="670"/>
    </row>
    <row r="11" spans="1:7" s="664" customFormat="1" ht="15.75" thickBot="1">
      <c r="A11" s="714">
        <v>7</v>
      </c>
      <c r="B11" s="674" t="s">
        <v>640</v>
      </c>
      <c r="C11" s="675">
        <v>7240.72</v>
      </c>
      <c r="D11" s="669"/>
      <c r="E11" s="670"/>
      <c r="F11" s="671"/>
      <c r="G11" s="670"/>
    </row>
    <row r="12" spans="1:3" s="664" customFormat="1" ht="15">
      <c r="A12" s="669"/>
      <c r="C12" s="709"/>
    </row>
    <row r="13" ht="12.75">
      <c r="A13" s="327"/>
    </row>
    <row r="14" ht="12.75">
      <c r="A14" s="327"/>
    </row>
    <row r="15" spans="1:7" ht="12.75">
      <c r="A15" s="327"/>
      <c r="B15" s="330"/>
      <c r="C15" s="592"/>
      <c r="D15" s="327"/>
      <c r="E15" s="328"/>
      <c r="F15" s="329"/>
      <c r="G15" s="328"/>
    </row>
    <row r="16" spans="1:8" ht="12.75">
      <c r="A16" s="327"/>
      <c r="B16" s="330"/>
      <c r="C16" s="593"/>
      <c r="D16" s="327"/>
      <c r="E16" s="328"/>
      <c r="F16" s="328"/>
      <c r="G16" s="328"/>
      <c r="H16" s="327"/>
    </row>
    <row r="17" spans="1:8" ht="12.75">
      <c r="A17" s="331"/>
      <c r="B17" s="330"/>
      <c r="C17" s="593"/>
      <c r="D17" s="330"/>
      <c r="E17" s="330"/>
      <c r="F17" s="327"/>
      <c r="G17" s="327"/>
      <c r="H17" s="327"/>
    </row>
    <row r="18" spans="1:8" ht="12.75">
      <c r="A18" s="332"/>
      <c r="B18" s="330"/>
      <c r="C18" s="593"/>
      <c r="D18" s="330"/>
      <c r="E18" s="330"/>
      <c r="F18" s="330"/>
      <c r="G18" s="330"/>
      <c r="H18" s="330"/>
    </row>
    <row r="19" spans="1:8" ht="12.75">
      <c r="A19" s="332"/>
      <c r="B19" s="330"/>
      <c r="C19" s="593"/>
      <c r="D19" s="330"/>
      <c r="E19" s="330"/>
      <c r="F19" s="327"/>
      <c r="G19" s="327"/>
      <c r="H19" s="327"/>
    </row>
    <row r="20" spans="1:8" ht="12.75">
      <c r="A20" s="332"/>
      <c r="B20" s="333"/>
      <c r="C20" s="594"/>
      <c r="D20" s="333"/>
      <c r="E20" s="333"/>
      <c r="F20" s="333"/>
      <c r="G20" s="333"/>
      <c r="H20" s="333"/>
    </row>
    <row r="21" spans="1:8" ht="12.75">
      <c r="A21" s="334"/>
      <c r="B21" s="317"/>
      <c r="C21" s="595"/>
      <c r="D21" s="334"/>
      <c r="E21" s="334"/>
      <c r="F21" s="334"/>
      <c r="G21" s="334"/>
      <c r="H21" s="317"/>
    </row>
    <row r="22" spans="1:8" ht="12.75">
      <c r="A22" s="334"/>
      <c r="B22" s="317"/>
      <c r="C22" s="596"/>
      <c r="D22" s="317"/>
      <c r="E22" s="317"/>
      <c r="F22" s="317"/>
      <c r="G22" s="334"/>
      <c r="H22" s="317"/>
    </row>
    <row r="23" spans="1:8" ht="12.75">
      <c r="A23" s="334"/>
      <c r="B23" s="335"/>
      <c r="C23" s="596"/>
      <c r="D23" s="317"/>
      <c r="E23" s="317"/>
      <c r="F23" s="317"/>
      <c r="G23" s="317"/>
      <c r="H23" s="317"/>
    </row>
    <row r="24" spans="1:8" ht="12.75">
      <c r="A24" s="336"/>
      <c r="B24" s="336"/>
      <c r="C24" s="597"/>
      <c r="D24" s="336"/>
      <c r="E24" s="336"/>
      <c r="F24" s="336"/>
      <c r="G24" s="336"/>
      <c r="H24" s="336"/>
    </row>
    <row r="25" spans="1:8" ht="12.75">
      <c r="A25" s="336"/>
      <c r="B25" s="336"/>
      <c r="C25" s="597"/>
      <c r="D25" s="336"/>
      <c r="E25" s="336"/>
      <c r="F25" s="336"/>
      <c r="G25" s="336"/>
      <c r="H25" s="336"/>
    </row>
    <row r="26" spans="1:8" ht="13.5">
      <c r="A26" s="337"/>
      <c r="B26" s="333"/>
      <c r="C26" s="594"/>
      <c r="D26" s="333"/>
      <c r="E26" s="333"/>
      <c r="F26" s="333"/>
      <c r="G26" s="333"/>
      <c r="H26" s="333"/>
    </row>
    <row r="27" spans="1:8" ht="13.5">
      <c r="A27" s="337"/>
      <c r="B27" s="333"/>
      <c r="C27" s="594"/>
      <c r="D27" s="333"/>
      <c r="E27" s="333"/>
      <c r="F27" s="333"/>
      <c r="G27" s="333"/>
      <c r="H27" s="333"/>
    </row>
    <row r="28" spans="1:8" ht="12.75">
      <c r="A28" s="333"/>
      <c r="B28" s="333"/>
      <c r="C28" s="594"/>
      <c r="D28" s="333"/>
      <c r="E28" s="333"/>
      <c r="F28" s="333"/>
      <c r="G28" s="333"/>
      <c r="H28" s="333"/>
    </row>
    <row r="29" spans="1:8" ht="12.75">
      <c r="A29" s="333"/>
      <c r="B29" s="333"/>
      <c r="C29" s="594"/>
      <c r="D29" s="333"/>
      <c r="E29" s="333"/>
      <c r="F29" s="333"/>
      <c r="G29" s="333"/>
      <c r="H29" s="333"/>
    </row>
    <row r="30" spans="1:8" ht="12.75">
      <c r="A30" s="333"/>
      <c r="B30" s="333"/>
      <c r="C30" s="594"/>
      <c r="D30" s="333"/>
      <c r="E30" s="333"/>
      <c r="F30" s="333"/>
      <c r="G30" s="333"/>
      <c r="H30" s="333"/>
    </row>
    <row r="31" spans="1:8" ht="12.75">
      <c r="A31" s="333"/>
      <c r="B31" s="333"/>
      <c r="C31" s="594"/>
      <c r="D31" s="333"/>
      <c r="E31" s="333"/>
      <c r="F31" s="333"/>
      <c r="G31" s="333"/>
      <c r="H31" s="333"/>
    </row>
    <row r="32" spans="1:8" ht="12.75">
      <c r="A32" s="333"/>
      <c r="B32" s="333"/>
      <c r="C32" s="594"/>
      <c r="D32" s="333"/>
      <c r="E32" s="333"/>
      <c r="F32" s="333"/>
      <c r="G32" s="333"/>
      <c r="H32" s="333"/>
    </row>
    <row r="33" spans="1:8" ht="12.75">
      <c r="A33" s="333"/>
      <c r="B33" s="333"/>
      <c r="C33" s="594"/>
      <c r="D33" s="333"/>
      <c r="E33" s="333"/>
      <c r="F33" s="333"/>
      <c r="G33" s="333"/>
      <c r="H33" s="333"/>
    </row>
    <row r="34" spans="1:8" ht="12.75">
      <c r="A34" s="333"/>
      <c r="B34" s="333"/>
      <c r="C34" s="594"/>
      <c r="D34" s="333"/>
      <c r="E34" s="333"/>
      <c r="F34" s="333"/>
      <c r="G34" s="333"/>
      <c r="H34" s="333"/>
    </row>
    <row r="35" spans="1:8" ht="12.75">
      <c r="A35" s="333"/>
      <c r="B35" s="333"/>
      <c r="C35" s="594"/>
      <c r="D35" s="333"/>
      <c r="E35" s="333"/>
      <c r="F35" s="333"/>
      <c r="G35" s="333"/>
      <c r="H35" s="333"/>
    </row>
    <row r="36" spans="1:8" ht="12.75">
      <c r="A36" s="333"/>
      <c r="B36" s="333"/>
      <c r="C36" s="594"/>
      <c r="D36" s="333"/>
      <c r="E36" s="333"/>
      <c r="F36" s="333"/>
      <c r="G36" s="333"/>
      <c r="H36" s="333"/>
    </row>
    <row r="37" spans="1:8" ht="12.75">
      <c r="A37" s="333"/>
      <c r="B37" s="333"/>
      <c r="C37" s="594"/>
      <c r="D37" s="333"/>
      <c r="E37" s="333"/>
      <c r="F37" s="333"/>
      <c r="G37" s="333"/>
      <c r="H37" s="333"/>
    </row>
    <row r="38" spans="1:8" ht="12.75">
      <c r="A38" s="333"/>
      <c r="B38" s="333"/>
      <c r="C38" s="594"/>
      <c r="D38" s="333"/>
      <c r="E38" s="333"/>
      <c r="F38" s="333"/>
      <c r="G38" s="333"/>
      <c r="H38" s="333"/>
    </row>
    <row r="39" spans="1:8" ht="12.75">
      <c r="A39" s="333"/>
      <c r="B39" s="333"/>
      <c r="C39" s="594"/>
      <c r="D39" s="333"/>
      <c r="E39" s="333"/>
      <c r="F39" s="333"/>
      <c r="G39" s="333"/>
      <c r="H39" s="333"/>
    </row>
    <row r="40" spans="1:8" ht="12.75">
      <c r="A40" s="333"/>
      <c r="B40" s="333"/>
      <c r="C40" s="594"/>
      <c r="D40" s="333"/>
      <c r="E40" s="333"/>
      <c r="F40" s="333"/>
      <c r="G40" s="333"/>
      <c r="H40" s="333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B17" sqref="B17"/>
    </sheetView>
  </sheetViews>
  <sheetFormatPr defaultColWidth="9.140625" defaultRowHeight="12.75"/>
  <cols>
    <col min="1" max="1" width="5.421875" style="0" customWidth="1"/>
    <col min="2" max="2" width="33.7109375" style="0" customWidth="1"/>
    <col min="3" max="3" width="11.7109375" style="0" customWidth="1"/>
  </cols>
  <sheetData>
    <row r="1" spans="1:8" ht="15.75">
      <c r="A1" s="162" t="s">
        <v>641</v>
      </c>
      <c r="B1" s="326"/>
      <c r="C1" s="326"/>
      <c r="D1" s="326"/>
      <c r="E1" s="326"/>
      <c r="F1" s="326"/>
      <c r="G1" s="326"/>
      <c r="H1" s="326"/>
    </row>
    <row r="2" spans="1:8" ht="12.75">
      <c r="A2" s="163"/>
      <c r="B2" s="326"/>
      <c r="C2" s="326"/>
      <c r="D2" s="326"/>
      <c r="E2" s="326"/>
      <c r="F2" s="326"/>
      <c r="G2" s="326"/>
      <c r="H2" s="326"/>
    </row>
    <row r="3" spans="1:3" s="664" customFormat="1" ht="14.25">
      <c r="A3" s="205" t="s">
        <v>587</v>
      </c>
      <c r="C3" s="717" t="s">
        <v>329</v>
      </c>
    </row>
    <row r="4" s="664" customFormat="1" ht="15" thickBot="1">
      <c r="A4" s="205"/>
    </row>
    <row r="5" spans="1:3" s="664" customFormat="1" ht="15">
      <c r="A5" s="710">
        <v>1</v>
      </c>
      <c r="B5" s="663" t="s">
        <v>591</v>
      </c>
      <c r="C5" s="718">
        <v>0</v>
      </c>
    </row>
    <row r="6" spans="1:3" s="664" customFormat="1" ht="15">
      <c r="A6" s="711">
        <v>2</v>
      </c>
      <c r="B6" s="666" t="s">
        <v>635</v>
      </c>
      <c r="C6" s="719"/>
    </row>
    <row r="7" spans="1:3" s="664" customFormat="1" ht="15">
      <c r="A7" s="711">
        <v>3</v>
      </c>
      <c r="B7" s="666"/>
      <c r="C7" s="719"/>
    </row>
    <row r="8" spans="1:7" s="664" customFormat="1" ht="15">
      <c r="A8" s="711">
        <v>4</v>
      </c>
      <c r="B8" s="720"/>
      <c r="C8" s="721"/>
      <c r="D8" s="669"/>
      <c r="E8" s="670"/>
      <c r="F8" s="671"/>
      <c r="G8" s="670"/>
    </row>
    <row r="9" spans="1:7" s="664" customFormat="1" ht="15">
      <c r="A9" s="711">
        <v>5</v>
      </c>
      <c r="B9" s="666"/>
      <c r="C9" s="722"/>
      <c r="D9" s="669"/>
      <c r="E9" s="670"/>
      <c r="F9" s="671"/>
      <c r="G9" s="670"/>
    </row>
    <row r="10" spans="1:7" s="664" customFormat="1" ht="15">
      <c r="A10" s="711">
        <v>6</v>
      </c>
      <c r="B10" s="666"/>
      <c r="C10" s="722"/>
      <c r="D10" s="669"/>
      <c r="E10" s="670"/>
      <c r="F10" s="671"/>
      <c r="G10" s="670"/>
    </row>
    <row r="11" spans="1:7" s="664" customFormat="1" ht="15.75" thickBot="1">
      <c r="A11" s="714">
        <v>7</v>
      </c>
      <c r="B11" s="674"/>
      <c r="C11" s="723"/>
      <c r="D11" s="669"/>
      <c r="E11" s="670"/>
      <c r="F11" s="671"/>
      <c r="G11" s="670"/>
    </row>
    <row r="12" s="664" customFormat="1" ht="15">
      <c r="A12" s="669"/>
    </row>
    <row r="13" spans="1:2" s="664" customFormat="1" ht="15">
      <c r="A13" s="669"/>
      <c r="B13" s="724" t="s">
        <v>642</v>
      </c>
    </row>
    <row r="14" spans="1:8" ht="12.75">
      <c r="A14" s="327"/>
      <c r="B14" s="326"/>
      <c r="C14" s="326"/>
      <c r="D14" s="326"/>
      <c r="E14" s="326"/>
      <c r="F14" s="326"/>
      <c r="G14" s="326"/>
      <c r="H14" s="326"/>
    </row>
    <row r="15" spans="1:8" ht="12.75">
      <c r="A15" s="327"/>
      <c r="B15" s="330"/>
      <c r="C15" s="327"/>
      <c r="D15" s="327"/>
      <c r="E15" s="328"/>
      <c r="F15" s="329"/>
      <c r="G15" s="328"/>
      <c r="H15" s="326"/>
    </row>
    <row r="16" spans="1:8" ht="12.75">
      <c r="A16" s="327"/>
      <c r="B16" s="330"/>
      <c r="C16" s="330"/>
      <c r="D16" s="327"/>
      <c r="E16" s="328"/>
      <c r="F16" s="328"/>
      <c r="G16" s="328"/>
      <c r="H16" s="327"/>
    </row>
    <row r="17" spans="1:8" ht="12.75">
      <c r="A17" s="331"/>
      <c r="B17" s="330"/>
      <c r="C17" s="330"/>
      <c r="D17" s="330"/>
      <c r="E17" s="330"/>
      <c r="F17" s="327"/>
      <c r="G17" s="327"/>
      <c r="H17" s="327"/>
    </row>
    <row r="18" spans="1:8" ht="12.75">
      <c r="A18" s="332"/>
      <c r="B18" s="330"/>
      <c r="C18" s="330"/>
      <c r="D18" s="330"/>
      <c r="E18" s="330"/>
      <c r="F18" s="330"/>
      <c r="G18" s="330"/>
      <c r="H18" s="330"/>
    </row>
    <row r="19" spans="1:8" ht="12.75">
      <c r="A19" s="332"/>
      <c r="B19" s="330"/>
      <c r="C19" s="330"/>
      <c r="D19" s="330"/>
      <c r="E19" s="330"/>
      <c r="F19" s="327"/>
      <c r="G19" s="327"/>
      <c r="H19" s="327"/>
    </row>
    <row r="20" spans="1:8" ht="12.75">
      <c r="A20" s="332"/>
      <c r="B20" s="333"/>
      <c r="C20" s="333"/>
      <c r="D20" s="333"/>
      <c r="E20" s="333"/>
      <c r="F20" s="333"/>
      <c r="G20" s="333"/>
      <c r="H20" s="333"/>
    </row>
    <row r="21" spans="1:8" ht="12.75">
      <c r="A21" s="334"/>
      <c r="B21" s="317"/>
      <c r="C21" s="334"/>
      <c r="D21" s="334"/>
      <c r="E21" s="334"/>
      <c r="F21" s="334"/>
      <c r="G21" s="334"/>
      <c r="H21" s="317"/>
    </row>
    <row r="22" spans="1:8" ht="12.75">
      <c r="A22" s="334"/>
      <c r="B22" s="317"/>
      <c r="C22" s="317"/>
      <c r="D22" s="317"/>
      <c r="E22" s="317"/>
      <c r="F22" s="317"/>
      <c r="G22" s="334"/>
      <c r="H22" s="317"/>
    </row>
    <row r="23" spans="1:8" ht="12.75">
      <c r="A23" s="334"/>
      <c r="B23" s="335"/>
      <c r="C23" s="317"/>
      <c r="D23" s="317"/>
      <c r="E23" s="317"/>
      <c r="F23" s="317"/>
      <c r="G23" s="317"/>
      <c r="H23" s="317"/>
    </row>
    <row r="24" spans="1:8" ht="12.75">
      <c r="A24" s="336"/>
      <c r="B24" s="336"/>
      <c r="C24" s="336"/>
      <c r="D24" s="336"/>
      <c r="E24" s="336"/>
      <c r="F24" s="336"/>
      <c r="G24" s="336"/>
      <c r="H24" s="336"/>
    </row>
    <row r="25" spans="1:8" ht="12.75">
      <c r="A25" s="336"/>
      <c r="B25" s="336"/>
      <c r="C25" s="336"/>
      <c r="D25" s="336"/>
      <c r="E25" s="336"/>
      <c r="F25" s="336"/>
      <c r="G25" s="336"/>
      <c r="H25" s="336"/>
    </row>
    <row r="26" spans="1:8" ht="13.5">
      <c r="A26" s="337"/>
      <c r="B26" s="333"/>
      <c r="C26" s="333"/>
      <c r="D26" s="333"/>
      <c r="E26" s="333"/>
      <c r="F26" s="333"/>
      <c r="G26" s="333"/>
      <c r="H26" s="333"/>
    </row>
    <row r="27" spans="1:8" ht="13.5">
      <c r="A27" s="337"/>
      <c r="B27" s="333"/>
      <c r="C27" s="333"/>
      <c r="D27" s="333"/>
      <c r="E27" s="333"/>
      <c r="F27" s="333"/>
      <c r="G27" s="333"/>
      <c r="H27" s="333"/>
    </row>
    <row r="28" spans="1:8" ht="12.75">
      <c r="A28" s="333"/>
      <c r="B28" s="333"/>
      <c r="C28" s="333"/>
      <c r="D28" s="333"/>
      <c r="E28" s="333"/>
      <c r="F28" s="333"/>
      <c r="G28" s="333"/>
      <c r="H28" s="333"/>
    </row>
    <row r="29" spans="1:8" ht="12.75">
      <c r="A29" s="333"/>
      <c r="B29" s="333"/>
      <c r="C29" s="333"/>
      <c r="D29" s="333"/>
      <c r="E29" s="333"/>
      <c r="F29" s="333"/>
      <c r="G29" s="333"/>
      <c r="H29" s="333"/>
    </row>
    <row r="30" spans="1:8" ht="12.75">
      <c r="A30" s="333"/>
      <c r="B30" s="333"/>
      <c r="C30" s="333"/>
      <c r="D30" s="333"/>
      <c r="E30" s="333"/>
      <c r="F30" s="333"/>
      <c r="G30" s="333"/>
      <c r="H30" s="333"/>
    </row>
    <row r="31" spans="1:8" ht="12.75">
      <c r="A31" s="333"/>
      <c r="B31" s="333"/>
      <c r="C31" s="333"/>
      <c r="D31" s="333"/>
      <c r="E31" s="333"/>
      <c r="F31" s="333"/>
      <c r="G31" s="333"/>
      <c r="H31" s="333"/>
    </row>
    <row r="32" spans="1:8" ht="12.75">
      <c r="A32" s="333"/>
      <c r="B32" s="333"/>
      <c r="C32" s="333"/>
      <c r="D32" s="333"/>
      <c r="E32" s="333"/>
      <c r="F32" s="333"/>
      <c r="G32" s="333"/>
      <c r="H32" s="333"/>
    </row>
    <row r="33" spans="1:8" ht="12.75">
      <c r="A33" s="333"/>
      <c r="B33" s="333"/>
      <c r="C33" s="333"/>
      <c r="D33" s="333"/>
      <c r="E33" s="333"/>
      <c r="F33" s="333"/>
      <c r="G33" s="333"/>
      <c r="H33" s="333"/>
    </row>
    <row r="34" spans="1:8" ht="12.75">
      <c r="A34" s="333"/>
      <c r="B34" s="333"/>
      <c r="C34" s="333"/>
      <c r="D34" s="333"/>
      <c r="E34" s="333"/>
      <c r="F34" s="333"/>
      <c r="G34" s="333"/>
      <c r="H34" s="333"/>
    </row>
    <row r="35" spans="1:8" ht="12.75">
      <c r="A35" s="333"/>
      <c r="B35" s="333"/>
      <c r="C35" s="333"/>
      <c r="D35" s="333"/>
      <c r="E35" s="333"/>
      <c r="F35" s="333"/>
      <c r="G35" s="333"/>
      <c r="H35" s="333"/>
    </row>
    <row r="36" spans="1:8" ht="12.75">
      <c r="A36" s="333"/>
      <c r="B36" s="333"/>
      <c r="C36" s="333"/>
      <c r="D36" s="333"/>
      <c r="E36" s="333"/>
      <c r="F36" s="333"/>
      <c r="G36" s="333"/>
      <c r="H36" s="333"/>
    </row>
    <row r="37" spans="1:8" ht="12.75">
      <c r="A37" s="333"/>
      <c r="B37" s="333"/>
      <c r="C37" s="333"/>
      <c r="D37" s="333"/>
      <c r="E37" s="333"/>
      <c r="F37" s="333"/>
      <c r="G37" s="333"/>
      <c r="H37" s="333"/>
    </row>
    <row r="38" spans="1:8" ht="12.75">
      <c r="A38" s="333"/>
      <c r="B38" s="333"/>
      <c r="C38" s="333"/>
      <c r="D38" s="333"/>
      <c r="E38" s="333"/>
      <c r="F38" s="333"/>
      <c r="G38" s="333"/>
      <c r="H38" s="333"/>
    </row>
    <row r="39" spans="1:8" ht="12.75">
      <c r="A39" s="333"/>
      <c r="B39" s="333"/>
      <c r="C39" s="333"/>
      <c r="D39" s="333"/>
      <c r="E39" s="333"/>
      <c r="F39" s="333"/>
      <c r="G39" s="333"/>
      <c r="H39" s="333"/>
    </row>
    <row r="40" spans="1:8" ht="12.75">
      <c r="A40" s="333"/>
      <c r="B40" s="333"/>
      <c r="C40" s="333"/>
      <c r="D40" s="333"/>
      <c r="E40" s="333"/>
      <c r="F40" s="333"/>
      <c r="G40" s="333"/>
      <c r="H40" s="333"/>
    </row>
  </sheetData>
  <printOptions/>
  <pageMargins left="0.75" right="0.75" top="1" bottom="1" header="0.4921259845" footer="0.4921259845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5"/>
  </sheetPr>
  <dimension ref="A1:H22"/>
  <sheetViews>
    <sheetView workbookViewId="0" topLeftCell="A1">
      <selection activeCell="E9" sqref="E9"/>
    </sheetView>
  </sheetViews>
  <sheetFormatPr defaultColWidth="9.140625" defaultRowHeight="12.75"/>
  <cols>
    <col min="1" max="1" width="25.28125" style="0" bestFit="1" customWidth="1"/>
    <col min="2" max="2" width="16.8515625" style="0" customWidth="1"/>
    <col min="3" max="3" width="14.140625" style="0" bestFit="1" customWidth="1"/>
    <col min="4" max="4" width="12.00390625" style="0" bestFit="1" customWidth="1"/>
    <col min="5" max="5" width="15.140625" style="0" bestFit="1" customWidth="1"/>
  </cols>
  <sheetData>
    <row r="1" spans="1:8" ht="15.75">
      <c r="A1" s="338" t="s">
        <v>643</v>
      </c>
      <c r="B1" s="346"/>
      <c r="C1" s="346"/>
      <c r="D1" s="346"/>
      <c r="E1" s="346"/>
      <c r="F1" s="346"/>
      <c r="G1" s="346"/>
      <c r="H1" s="346"/>
    </row>
    <row r="2" spans="6:8" ht="13.5" customHeight="1">
      <c r="F2" s="328"/>
      <c r="G2" s="328"/>
      <c r="H2" s="328"/>
    </row>
    <row r="3" spans="1:8" s="664" customFormat="1" ht="13.5" customHeight="1">
      <c r="A3" s="687" t="s">
        <v>644</v>
      </c>
      <c r="E3" s="664" t="s">
        <v>329</v>
      </c>
      <c r="F3" s="670"/>
      <c r="G3" s="670"/>
      <c r="H3" s="670"/>
    </row>
    <row r="4" spans="1:8" s="664" customFormat="1" ht="13.5" customHeight="1" thickBot="1">
      <c r="A4" s="687"/>
      <c r="F4" s="670"/>
      <c r="G4" s="670"/>
      <c r="H4" s="670"/>
    </row>
    <row r="5" spans="1:8" s="726" customFormat="1" ht="16.5" customHeight="1">
      <c r="A5" s="931" t="s">
        <v>645</v>
      </c>
      <c r="B5" s="933" t="s">
        <v>646</v>
      </c>
      <c r="C5" s="935" t="s">
        <v>591</v>
      </c>
      <c r="D5" s="935"/>
      <c r="E5" s="936"/>
      <c r="F5" s="725"/>
      <c r="G5" s="725"/>
      <c r="H5" s="725"/>
    </row>
    <row r="6" spans="1:8" s="726" customFormat="1" ht="26.25" customHeight="1" thickBot="1">
      <c r="A6" s="932"/>
      <c r="B6" s="934"/>
      <c r="C6" s="727" t="s">
        <v>647</v>
      </c>
      <c r="D6" s="728" t="s">
        <v>648</v>
      </c>
      <c r="E6" s="729" t="s">
        <v>649</v>
      </c>
      <c r="F6" s="725"/>
      <c r="G6" s="725"/>
      <c r="H6" s="725"/>
    </row>
    <row r="7" spans="1:8" s="680" customFormat="1" ht="28.5">
      <c r="A7" s="736" t="s">
        <v>650</v>
      </c>
      <c r="B7" s="737">
        <v>31018.07</v>
      </c>
      <c r="C7" s="738">
        <v>33988.43</v>
      </c>
      <c r="D7" s="738">
        <v>-28506.74</v>
      </c>
      <c r="E7" s="739">
        <f aca="true" t="shared" si="0" ref="E7:E21">SUM(C7:D7)</f>
        <v>5481.689999999999</v>
      </c>
      <c r="F7" s="686"/>
      <c r="G7" s="685"/>
      <c r="H7" s="685"/>
    </row>
    <row r="8" spans="1:8" s="664" customFormat="1" ht="15.75" customHeight="1">
      <c r="A8" s="695" t="s">
        <v>651</v>
      </c>
      <c r="B8" s="735">
        <v>16087.22</v>
      </c>
      <c r="C8" s="730">
        <v>18203.2</v>
      </c>
      <c r="D8" s="730">
        <v>-13874</v>
      </c>
      <c r="E8" s="731">
        <f t="shared" si="0"/>
        <v>4329.200000000001</v>
      </c>
      <c r="F8" s="671"/>
      <c r="G8" s="670"/>
      <c r="H8" s="670"/>
    </row>
    <row r="9" spans="1:8" s="664" customFormat="1" ht="15.75" customHeight="1">
      <c r="A9" s="695" t="s">
        <v>652</v>
      </c>
      <c r="B9" s="735">
        <v>14930.85</v>
      </c>
      <c r="C9" s="730">
        <v>14632.74</v>
      </c>
      <c r="D9" s="730">
        <v>-14632.74</v>
      </c>
      <c r="E9" s="731">
        <f t="shared" si="0"/>
        <v>0</v>
      </c>
      <c r="F9" s="671"/>
      <c r="G9" s="670"/>
      <c r="H9" s="670"/>
    </row>
    <row r="10" spans="1:8" s="664" customFormat="1" ht="15">
      <c r="A10" s="695"/>
      <c r="B10" s="735"/>
      <c r="C10" s="730"/>
      <c r="D10" s="730"/>
      <c r="E10" s="731"/>
      <c r="F10" s="671"/>
      <c r="G10" s="670"/>
      <c r="H10" s="670"/>
    </row>
    <row r="11" spans="1:8" s="680" customFormat="1" ht="28.5">
      <c r="A11" s="747" t="s">
        <v>653</v>
      </c>
      <c r="B11" s="740">
        <v>2109693.59</v>
      </c>
      <c r="C11" s="741">
        <v>2274383.42</v>
      </c>
      <c r="D11" s="741">
        <v>-728546.04</v>
      </c>
      <c r="E11" s="742">
        <f t="shared" si="0"/>
        <v>1545837.38</v>
      </c>
      <c r="F11" s="743"/>
      <c r="G11" s="685"/>
      <c r="H11" s="685"/>
    </row>
    <row r="12" spans="1:8" s="664" customFormat="1" ht="15">
      <c r="A12" s="695" t="s">
        <v>654</v>
      </c>
      <c r="B12" s="735">
        <v>233315.53</v>
      </c>
      <c r="C12" s="730">
        <v>232954.53</v>
      </c>
      <c r="D12" s="730">
        <v>0</v>
      </c>
      <c r="E12" s="731">
        <f t="shared" si="0"/>
        <v>232954.53</v>
      </c>
      <c r="F12" s="670"/>
      <c r="G12" s="670"/>
      <c r="H12" s="670"/>
    </row>
    <row r="13" spans="1:8" s="664" customFormat="1" ht="15" customHeight="1">
      <c r="A13" s="695" t="s">
        <v>655</v>
      </c>
      <c r="B13" s="735">
        <v>265.54</v>
      </c>
      <c r="C13" s="730">
        <v>1018.89</v>
      </c>
      <c r="D13" s="730">
        <v>0</v>
      </c>
      <c r="E13" s="731">
        <f t="shared" si="0"/>
        <v>1018.89</v>
      </c>
      <c r="F13" s="670"/>
      <c r="G13" s="670"/>
      <c r="H13" s="670"/>
    </row>
    <row r="14" spans="1:8" s="664" customFormat="1" ht="13.5" customHeight="1">
      <c r="A14" s="695" t="s">
        <v>656</v>
      </c>
      <c r="B14" s="735">
        <v>1070157.68</v>
      </c>
      <c r="C14" s="730">
        <v>1221335.73</v>
      </c>
      <c r="D14" s="730">
        <v>-170601.39</v>
      </c>
      <c r="E14" s="731">
        <f t="shared" si="0"/>
        <v>1050734.3399999999</v>
      </c>
      <c r="F14" s="670"/>
      <c r="G14" s="670"/>
      <c r="H14" s="670"/>
    </row>
    <row r="15" spans="1:8" s="664" customFormat="1" ht="17.25" customHeight="1">
      <c r="A15" s="695" t="s">
        <v>657</v>
      </c>
      <c r="B15" s="735">
        <v>480235.08</v>
      </c>
      <c r="C15" s="730">
        <v>526778.82</v>
      </c>
      <c r="D15" s="730">
        <v>-331882.11</v>
      </c>
      <c r="E15" s="731">
        <f t="shared" si="0"/>
        <v>194896.70999999996</v>
      </c>
      <c r="F15" s="732"/>
      <c r="G15" s="670"/>
      <c r="H15" s="670"/>
    </row>
    <row r="16" spans="1:8" s="664" customFormat="1" ht="15" customHeight="1">
      <c r="A16" s="695" t="s">
        <v>658</v>
      </c>
      <c r="B16" s="735">
        <v>0</v>
      </c>
      <c r="C16" s="730">
        <v>0</v>
      </c>
      <c r="D16" s="730">
        <v>0</v>
      </c>
      <c r="E16" s="731">
        <f t="shared" si="0"/>
        <v>0</v>
      </c>
      <c r="F16" s="670"/>
      <c r="G16" s="670"/>
      <c r="H16" s="670"/>
    </row>
    <row r="17" spans="1:8" s="664" customFormat="1" ht="14.25" customHeight="1">
      <c r="A17" s="695" t="s">
        <v>659</v>
      </c>
      <c r="B17" s="735">
        <v>5111.01</v>
      </c>
      <c r="C17" s="730">
        <v>5816.28</v>
      </c>
      <c r="D17" s="730">
        <v>-3141.1</v>
      </c>
      <c r="E17" s="731">
        <f t="shared" si="0"/>
        <v>2675.18</v>
      </c>
      <c r="F17" s="670"/>
      <c r="G17" s="670"/>
      <c r="H17" s="670"/>
    </row>
    <row r="18" spans="1:8" s="664" customFormat="1" ht="15.75" customHeight="1">
      <c r="A18" s="695" t="s">
        <v>787</v>
      </c>
      <c r="B18" s="735">
        <v>227752.44</v>
      </c>
      <c r="C18" s="730">
        <v>222396.32</v>
      </c>
      <c r="D18" s="730">
        <v>-222396.32</v>
      </c>
      <c r="E18" s="731">
        <f t="shared" si="0"/>
        <v>0</v>
      </c>
      <c r="F18" s="670"/>
      <c r="G18" s="670"/>
      <c r="H18" s="670"/>
    </row>
    <row r="19" spans="1:8" s="664" customFormat="1" ht="15" customHeight="1">
      <c r="A19" s="695" t="s">
        <v>788</v>
      </c>
      <c r="B19" s="735">
        <v>18.38</v>
      </c>
      <c r="C19" s="730">
        <v>18.38</v>
      </c>
      <c r="D19" s="730">
        <v>-18.39</v>
      </c>
      <c r="E19" s="731">
        <f t="shared" si="0"/>
        <v>-0.010000000000001563</v>
      </c>
      <c r="F19" s="670"/>
      <c r="G19" s="670"/>
      <c r="H19" s="670"/>
    </row>
    <row r="20" spans="1:8" s="680" customFormat="1" ht="15.75" customHeight="1">
      <c r="A20" s="705" t="s">
        <v>789</v>
      </c>
      <c r="B20" s="740">
        <v>92837.93</v>
      </c>
      <c r="C20" s="741">
        <v>63893.81</v>
      </c>
      <c r="D20" s="741">
        <v>0</v>
      </c>
      <c r="E20" s="742">
        <f t="shared" si="0"/>
        <v>63893.81</v>
      </c>
      <c r="F20" s="685"/>
      <c r="G20" s="685"/>
      <c r="H20" s="685"/>
    </row>
    <row r="21" spans="1:8" s="680" customFormat="1" ht="15.75" thickBot="1">
      <c r="A21" s="707" t="s">
        <v>790</v>
      </c>
      <c r="B21" s="744">
        <v>0</v>
      </c>
      <c r="C21" s="745">
        <v>170.66</v>
      </c>
      <c r="D21" s="745">
        <v>0</v>
      </c>
      <c r="E21" s="746">
        <f t="shared" si="0"/>
        <v>170.66</v>
      </c>
      <c r="F21" s="685"/>
      <c r="G21" s="685"/>
      <c r="H21" s="685"/>
    </row>
    <row r="22" spans="1:8" s="664" customFormat="1" ht="25.5" customHeight="1">
      <c r="A22" s="734"/>
      <c r="F22" s="670"/>
      <c r="G22" s="670"/>
      <c r="H22" s="670"/>
    </row>
  </sheetData>
  <mergeCells count="3">
    <mergeCell ref="A5:A6"/>
    <mergeCell ref="B5:B6"/>
    <mergeCell ref="C5:E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5"/>
  </sheetPr>
  <dimension ref="A1:D83"/>
  <sheetViews>
    <sheetView workbookViewId="0" topLeftCell="A1">
      <selection activeCell="B27" sqref="B27"/>
    </sheetView>
  </sheetViews>
  <sheetFormatPr defaultColWidth="9.140625" defaultRowHeight="12.75"/>
  <cols>
    <col min="1" max="1" width="24.28125" style="0" customWidth="1"/>
    <col min="2" max="4" width="19.57421875" style="0" bestFit="1" customWidth="1"/>
  </cols>
  <sheetData>
    <row r="1" ht="15.75">
      <c r="A1" s="338" t="s">
        <v>791</v>
      </c>
    </row>
    <row r="3" spans="1:4" s="664" customFormat="1" ht="14.25">
      <c r="A3" s="687" t="s">
        <v>124</v>
      </c>
      <c r="B3" s="759"/>
      <c r="C3" s="759"/>
      <c r="D3" s="759" t="s">
        <v>329</v>
      </c>
    </row>
    <row r="4" s="664" customFormat="1" ht="15.75" customHeight="1" thickBot="1"/>
    <row r="5" spans="1:4" s="726" customFormat="1" ht="30.75" thickBot="1">
      <c r="A5" s="748"/>
      <c r="B5" s="751" t="s">
        <v>601</v>
      </c>
      <c r="C5" s="751" t="s">
        <v>591</v>
      </c>
      <c r="D5" s="751" t="s">
        <v>792</v>
      </c>
    </row>
    <row r="6" spans="1:4" s="680" customFormat="1" ht="15" customHeight="1">
      <c r="A6" s="702" t="s">
        <v>793</v>
      </c>
      <c r="B6" s="679">
        <v>87.99</v>
      </c>
      <c r="C6" s="679">
        <v>87.99</v>
      </c>
      <c r="D6" s="679">
        <f aca="true" t="shared" si="0" ref="D6:D16">SUM(C6-B6)</f>
        <v>0</v>
      </c>
    </row>
    <row r="7" spans="1:4" s="664" customFormat="1" ht="15">
      <c r="A7" s="695" t="s">
        <v>794</v>
      </c>
      <c r="B7" s="668"/>
      <c r="C7" s="668"/>
      <c r="D7" s="668"/>
    </row>
    <row r="8" spans="1:4" s="664" customFormat="1" ht="15">
      <c r="A8" s="695" t="s">
        <v>795</v>
      </c>
      <c r="B8" s="668">
        <v>37.99</v>
      </c>
      <c r="C8" s="668">
        <v>37.99</v>
      </c>
      <c r="D8" s="668">
        <f t="shared" si="0"/>
        <v>0</v>
      </c>
    </row>
    <row r="9" spans="1:4" s="664" customFormat="1" ht="15">
      <c r="A9" s="695" t="s">
        <v>796</v>
      </c>
      <c r="B9" s="668">
        <v>50</v>
      </c>
      <c r="C9" s="668">
        <v>50</v>
      </c>
      <c r="D9" s="668">
        <f t="shared" si="0"/>
        <v>0</v>
      </c>
    </row>
    <row r="10" spans="1:4" s="664" customFormat="1" ht="13.5" customHeight="1">
      <c r="A10" s="753"/>
      <c r="B10" s="668"/>
      <c r="C10" s="668"/>
      <c r="D10" s="668"/>
    </row>
    <row r="11" spans="1:4" s="680" customFormat="1" ht="15">
      <c r="A11" s="705" t="s">
        <v>797</v>
      </c>
      <c r="B11" s="756">
        <v>130087.08</v>
      </c>
      <c r="C11" s="756">
        <v>192376.51</v>
      </c>
      <c r="D11" s="756">
        <f t="shared" si="0"/>
        <v>62289.43000000001</v>
      </c>
    </row>
    <row r="12" spans="1:4" s="664" customFormat="1" ht="15">
      <c r="A12" s="695" t="s">
        <v>794</v>
      </c>
      <c r="B12" s="668"/>
      <c r="C12" s="668"/>
      <c r="D12" s="668">
        <f t="shared" si="0"/>
        <v>0</v>
      </c>
    </row>
    <row r="13" spans="1:4" s="664" customFormat="1" ht="15">
      <c r="A13" s="698" t="s">
        <v>798</v>
      </c>
      <c r="B13" s="668">
        <v>506.98</v>
      </c>
      <c r="C13" s="668">
        <v>421.01</v>
      </c>
      <c r="D13" s="668">
        <f t="shared" si="0"/>
        <v>-85.97000000000003</v>
      </c>
    </row>
    <row r="14" spans="1:4" s="664" customFormat="1" ht="15">
      <c r="A14" s="754" t="s">
        <v>799</v>
      </c>
      <c r="B14" s="668">
        <v>215.43</v>
      </c>
      <c r="C14" s="668">
        <v>252.62</v>
      </c>
      <c r="D14" s="668">
        <f t="shared" si="0"/>
        <v>37.19</v>
      </c>
    </row>
    <row r="15" spans="1:4" s="664" customFormat="1" ht="15">
      <c r="A15" s="698" t="s">
        <v>800</v>
      </c>
      <c r="B15" s="668">
        <v>129235.56</v>
      </c>
      <c r="C15" s="668">
        <v>191230.38</v>
      </c>
      <c r="D15" s="668">
        <f t="shared" si="0"/>
        <v>61994.82000000001</v>
      </c>
    </row>
    <row r="16" spans="1:4" s="664" customFormat="1" ht="15.75" thickBot="1">
      <c r="A16" s="733" t="s">
        <v>801</v>
      </c>
      <c r="B16" s="757">
        <v>129.11</v>
      </c>
      <c r="C16" s="757">
        <v>472.5</v>
      </c>
      <c r="D16" s="757">
        <f t="shared" si="0"/>
        <v>343.39</v>
      </c>
    </row>
    <row r="17" ht="12.75">
      <c r="A17" s="280"/>
    </row>
    <row r="18" ht="12.75">
      <c r="A18" s="280"/>
    </row>
    <row r="19" ht="12.75">
      <c r="A19" s="280"/>
    </row>
    <row r="20" ht="12.75">
      <c r="A20" s="280"/>
    </row>
    <row r="21" ht="12.75">
      <c r="A21" s="280"/>
    </row>
    <row r="22" ht="12.75">
      <c r="A22" s="280"/>
    </row>
    <row r="23" ht="12.75">
      <c r="A23" s="280"/>
    </row>
    <row r="24" ht="12.75">
      <c r="A24" s="280"/>
    </row>
    <row r="25" ht="12.75">
      <c r="A25" s="280"/>
    </row>
    <row r="26" ht="12.75">
      <c r="A26" s="280"/>
    </row>
    <row r="27" ht="12.75">
      <c r="A27" s="280"/>
    </row>
    <row r="28" ht="12.75">
      <c r="A28" s="280"/>
    </row>
    <row r="29" ht="12.75">
      <c r="A29" s="280"/>
    </row>
    <row r="30" ht="12.75">
      <c r="A30" s="280"/>
    </row>
    <row r="31" ht="12.75">
      <c r="A31" s="280"/>
    </row>
    <row r="32" ht="12.75">
      <c r="A32" s="280"/>
    </row>
    <row r="33" ht="12.75">
      <c r="A33" s="280"/>
    </row>
    <row r="34" ht="12.75">
      <c r="A34" s="280"/>
    </row>
    <row r="35" ht="12.75">
      <c r="A35" s="280"/>
    </row>
    <row r="36" ht="12.75">
      <c r="A36" s="280"/>
    </row>
    <row r="37" ht="12.75">
      <c r="A37" s="280"/>
    </row>
    <row r="38" ht="12.75">
      <c r="A38" s="280"/>
    </row>
    <row r="39" ht="12.75">
      <c r="A39" s="280"/>
    </row>
    <row r="40" ht="12.75">
      <c r="A40" s="280"/>
    </row>
    <row r="41" ht="12.75">
      <c r="A41" s="358"/>
    </row>
    <row r="42" ht="12.75">
      <c r="A42" s="358"/>
    </row>
    <row r="43" ht="12.75">
      <c r="A43" s="346"/>
    </row>
    <row r="44" ht="12.75">
      <c r="A44" s="346"/>
    </row>
    <row r="45" ht="12.75">
      <c r="A45" s="346"/>
    </row>
    <row r="46" ht="12.75">
      <c r="A46" s="346"/>
    </row>
    <row r="47" ht="12.75">
      <c r="A47" s="346"/>
    </row>
    <row r="48" ht="12.75">
      <c r="A48" s="346"/>
    </row>
    <row r="49" ht="12.75">
      <c r="A49" s="346"/>
    </row>
    <row r="50" ht="12.75">
      <c r="A50" s="346"/>
    </row>
    <row r="51" ht="12.75">
      <c r="A51" s="346"/>
    </row>
    <row r="52" ht="12.75">
      <c r="A52" s="346"/>
    </row>
    <row r="53" ht="12.75">
      <c r="A53" s="346"/>
    </row>
    <row r="54" ht="12.75">
      <c r="A54" s="346"/>
    </row>
    <row r="55" ht="12.75">
      <c r="A55" s="346"/>
    </row>
    <row r="56" ht="12.75">
      <c r="A56" s="346"/>
    </row>
    <row r="57" ht="12.75">
      <c r="A57" s="346"/>
    </row>
    <row r="58" ht="12.75">
      <c r="A58" s="346"/>
    </row>
    <row r="59" ht="12.75">
      <c r="A59" s="346"/>
    </row>
    <row r="60" ht="12.75">
      <c r="A60" s="346"/>
    </row>
    <row r="61" ht="12.75">
      <c r="A61" s="346"/>
    </row>
    <row r="62" ht="12.75">
      <c r="A62" s="346"/>
    </row>
    <row r="63" ht="12.75">
      <c r="A63" s="346"/>
    </row>
    <row r="64" ht="12.75">
      <c r="A64" s="346"/>
    </row>
    <row r="65" ht="12.75">
      <c r="A65" s="346"/>
    </row>
    <row r="66" ht="12.75">
      <c r="A66" s="346"/>
    </row>
    <row r="67" ht="12.75">
      <c r="A67" s="346"/>
    </row>
    <row r="68" ht="12.75">
      <c r="A68" s="346"/>
    </row>
    <row r="69" ht="12.75">
      <c r="A69" s="346"/>
    </row>
    <row r="70" ht="12.75">
      <c r="A70" s="346"/>
    </row>
    <row r="71" ht="12.75">
      <c r="A71" s="346"/>
    </row>
    <row r="72" ht="12.75">
      <c r="A72" s="346"/>
    </row>
    <row r="73" ht="12.75">
      <c r="A73" s="346"/>
    </row>
    <row r="74" ht="12.75">
      <c r="A74" s="346"/>
    </row>
    <row r="75" ht="12.75">
      <c r="A75" s="346"/>
    </row>
    <row r="76" ht="12.75">
      <c r="A76" s="346"/>
    </row>
    <row r="77" ht="12.75">
      <c r="A77" s="346"/>
    </row>
    <row r="78" ht="12.75">
      <c r="A78" s="346"/>
    </row>
    <row r="79" ht="12.75">
      <c r="A79" s="346"/>
    </row>
    <row r="80" ht="12.75">
      <c r="A80" s="346"/>
    </row>
    <row r="81" ht="12.75">
      <c r="A81" s="346"/>
    </row>
    <row r="82" ht="12.75">
      <c r="A82" s="346"/>
    </row>
    <row r="83" ht="12.75">
      <c r="A83" s="346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5"/>
  </sheetPr>
  <dimension ref="A1:D75"/>
  <sheetViews>
    <sheetView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2" max="3" width="17.140625" style="0" customWidth="1"/>
    <col min="4" max="4" width="23.8515625" style="0" customWidth="1"/>
  </cols>
  <sheetData>
    <row r="1" ht="15.75">
      <c r="A1" s="359" t="s">
        <v>802</v>
      </c>
    </row>
    <row r="2" spans="2:3" ht="12.75">
      <c r="B2" s="346"/>
      <c r="C2" s="346"/>
    </row>
    <row r="3" spans="1:4" s="664" customFormat="1" ht="15.75" customHeight="1">
      <c r="A3" s="760" t="s">
        <v>125</v>
      </c>
      <c r="B3" s="761"/>
      <c r="C3" s="761"/>
      <c r="D3" s="768" t="s">
        <v>329</v>
      </c>
    </row>
    <row r="4" spans="2:3" s="664" customFormat="1" ht="15" customHeight="1" thickBot="1">
      <c r="B4" s="761"/>
      <c r="C4" s="761"/>
    </row>
    <row r="5" spans="1:4" s="664" customFormat="1" ht="15" customHeight="1" thickBot="1">
      <c r="A5" s="762"/>
      <c r="B5" s="749" t="s">
        <v>601</v>
      </c>
      <c r="C5" s="750" t="s">
        <v>591</v>
      </c>
      <c r="D5" s="763" t="s">
        <v>792</v>
      </c>
    </row>
    <row r="6" spans="1:4" s="680" customFormat="1" ht="15">
      <c r="A6" s="702" t="s">
        <v>803</v>
      </c>
      <c r="B6" s="755">
        <v>19192.76</v>
      </c>
      <c r="C6" s="755">
        <v>15750.45</v>
      </c>
      <c r="D6" s="767">
        <f aca="true" t="shared" si="0" ref="D6:D12">SUM(C6-B6)</f>
        <v>-3442.3099999999977</v>
      </c>
    </row>
    <row r="7" spans="1:4" s="664" customFormat="1" ht="15">
      <c r="A7" s="695" t="s">
        <v>804</v>
      </c>
      <c r="B7" s="752">
        <v>5588.7</v>
      </c>
      <c r="C7" s="730">
        <v>5070.91</v>
      </c>
      <c r="D7" s="764">
        <f t="shared" si="0"/>
        <v>-517.79</v>
      </c>
    </row>
    <row r="8" spans="1:4" s="664" customFormat="1" ht="15">
      <c r="A8" s="695" t="s">
        <v>805</v>
      </c>
      <c r="B8" s="752">
        <v>2915.46</v>
      </c>
      <c r="C8" s="730">
        <v>2163.73</v>
      </c>
      <c r="D8" s="764">
        <f t="shared" si="0"/>
        <v>-751.73</v>
      </c>
    </row>
    <row r="9" spans="1:4" s="664" customFormat="1" ht="15">
      <c r="A9" s="695" t="s">
        <v>806</v>
      </c>
      <c r="B9" s="752">
        <v>2523.32</v>
      </c>
      <c r="C9" s="730">
        <v>2451.26</v>
      </c>
      <c r="D9" s="764">
        <f t="shared" si="0"/>
        <v>-72.05999999999995</v>
      </c>
    </row>
    <row r="10" spans="1:4" s="664" customFormat="1" ht="15">
      <c r="A10" s="695" t="s">
        <v>807</v>
      </c>
      <c r="B10" s="752">
        <v>6117.63</v>
      </c>
      <c r="C10" s="730">
        <v>4189.73</v>
      </c>
      <c r="D10" s="764">
        <f t="shared" si="0"/>
        <v>-1927.9000000000005</v>
      </c>
    </row>
    <row r="11" spans="1:4" s="664" customFormat="1" ht="15">
      <c r="A11" s="695" t="s">
        <v>808</v>
      </c>
      <c r="B11" s="752">
        <v>2047.65</v>
      </c>
      <c r="C11" s="730">
        <v>1874.82</v>
      </c>
      <c r="D11" s="764">
        <f t="shared" si="0"/>
        <v>-172.83000000000015</v>
      </c>
    </row>
    <row r="12" spans="1:4" s="664" customFormat="1" ht="15.75" thickBot="1">
      <c r="A12" s="733" t="s">
        <v>809</v>
      </c>
      <c r="B12" s="765">
        <v>0</v>
      </c>
      <c r="C12" s="765">
        <v>0</v>
      </c>
      <c r="D12" s="766">
        <f t="shared" si="0"/>
        <v>0</v>
      </c>
    </row>
    <row r="13" spans="1:3" ht="12.75">
      <c r="A13" s="280"/>
      <c r="B13" s="280"/>
      <c r="C13" s="280"/>
    </row>
    <row r="14" spans="1:3" ht="12.75">
      <c r="A14" s="280"/>
      <c r="B14" s="280"/>
      <c r="C14" s="280"/>
    </row>
    <row r="15" spans="1:3" ht="12.75">
      <c r="A15" s="280"/>
      <c r="B15" s="280"/>
      <c r="C15" s="280"/>
    </row>
    <row r="16" spans="1:4" ht="12.75">
      <c r="A16" s="280"/>
      <c r="B16" s="499"/>
      <c r="C16" s="499"/>
      <c r="D16" s="499"/>
    </row>
    <row r="17" spans="1:3" ht="12.75">
      <c r="A17" s="280"/>
      <c r="B17" s="280"/>
      <c r="C17" s="280"/>
    </row>
    <row r="18" spans="1:3" ht="12.75">
      <c r="A18" s="280"/>
      <c r="B18" s="280"/>
      <c r="C18" s="280"/>
    </row>
    <row r="19" spans="1:3" ht="12.75">
      <c r="A19" s="280"/>
      <c r="B19" s="280"/>
      <c r="C19" s="280"/>
    </row>
    <row r="20" spans="1:3" ht="12.75">
      <c r="A20" s="280"/>
      <c r="B20" s="280"/>
      <c r="C20" s="280"/>
    </row>
    <row r="21" spans="1:3" ht="12.75">
      <c r="A21" s="280"/>
      <c r="B21" s="280"/>
      <c r="C21" s="280"/>
    </row>
    <row r="22" spans="1:3" ht="12.75">
      <c r="A22" s="280"/>
      <c r="B22" s="280"/>
      <c r="C22" s="280"/>
    </row>
    <row r="23" spans="1:3" ht="12.75">
      <c r="A23" s="280"/>
      <c r="B23" s="280"/>
      <c r="C23" s="280"/>
    </row>
    <row r="24" spans="1:3" ht="12.75">
      <c r="A24" s="280"/>
      <c r="B24" s="280"/>
      <c r="C24" s="280"/>
    </row>
    <row r="25" spans="1:3" ht="12.75">
      <c r="A25" s="280"/>
      <c r="B25" s="280"/>
      <c r="C25" s="280"/>
    </row>
    <row r="26" spans="1:3" ht="12.75">
      <c r="A26" s="280"/>
      <c r="B26" s="280"/>
      <c r="C26" s="280"/>
    </row>
    <row r="27" spans="1:3" ht="12.75">
      <c r="A27" s="280"/>
      <c r="B27" s="280"/>
      <c r="C27" s="280"/>
    </row>
    <row r="28" spans="1:3" ht="12.75">
      <c r="A28" s="280"/>
      <c r="B28" s="280"/>
      <c r="C28" s="280"/>
    </row>
    <row r="29" spans="1:3" ht="12.75">
      <c r="A29" s="280"/>
      <c r="B29" s="280"/>
      <c r="C29" s="280"/>
    </row>
    <row r="30" spans="1:3" ht="12.75">
      <c r="A30" s="280"/>
      <c r="B30" s="280"/>
      <c r="C30" s="280"/>
    </row>
    <row r="31" spans="1:3" ht="12.75">
      <c r="A31" s="280"/>
      <c r="B31" s="280"/>
      <c r="C31" s="280"/>
    </row>
    <row r="32" spans="1:3" ht="12.75">
      <c r="A32" s="280"/>
      <c r="B32" s="280"/>
      <c r="C32" s="280"/>
    </row>
    <row r="33" spans="1:3" ht="12.75">
      <c r="A33" s="358"/>
      <c r="B33" s="346"/>
      <c r="C33" s="346"/>
    </row>
    <row r="34" spans="1:3" ht="12.75">
      <c r="A34" s="358"/>
      <c r="B34" s="346"/>
      <c r="C34" s="346"/>
    </row>
    <row r="35" spans="1:3" ht="12.75">
      <c r="A35" s="346"/>
      <c r="B35" s="346"/>
      <c r="C35" s="346"/>
    </row>
    <row r="36" spans="1:4" ht="12.75">
      <c r="A36" s="346"/>
      <c r="B36" s="346"/>
      <c r="C36" s="346"/>
      <c r="D36" t="s">
        <v>1250</v>
      </c>
    </row>
    <row r="37" spans="1:3" ht="12.75">
      <c r="A37" s="346"/>
      <c r="B37" s="346"/>
      <c r="C37" s="346"/>
    </row>
    <row r="38" spans="1:3" ht="12.75">
      <c r="A38" s="346"/>
      <c r="B38" s="346"/>
      <c r="C38" s="346"/>
    </row>
    <row r="39" spans="1:3" ht="12.75">
      <c r="A39" s="346"/>
      <c r="B39" s="346"/>
      <c r="C39" s="346"/>
    </row>
    <row r="40" spans="1:3" ht="12.75">
      <c r="A40" s="346"/>
      <c r="B40" s="346"/>
      <c r="C40" s="346"/>
    </row>
    <row r="41" spans="1:3" ht="12.75">
      <c r="A41" s="346"/>
      <c r="B41" s="346"/>
      <c r="C41" s="346"/>
    </row>
    <row r="42" spans="1:3" ht="12.75">
      <c r="A42" s="346"/>
      <c r="B42" s="346"/>
      <c r="C42" s="346"/>
    </row>
    <row r="43" spans="1:3" ht="12.75">
      <c r="A43" s="346"/>
      <c r="B43" s="346"/>
      <c r="C43" s="346"/>
    </row>
    <row r="44" spans="1:3" ht="12.75">
      <c r="A44" s="346"/>
      <c r="B44" s="346"/>
      <c r="C44" s="346"/>
    </row>
    <row r="45" spans="1:3" ht="12.75">
      <c r="A45" s="346"/>
      <c r="B45" s="346"/>
      <c r="C45" s="346"/>
    </row>
    <row r="46" spans="1:3" ht="12.75">
      <c r="A46" s="346"/>
      <c r="B46" s="346"/>
      <c r="C46" s="346"/>
    </row>
    <row r="47" spans="1:3" ht="12.75">
      <c r="A47" s="346"/>
      <c r="B47" s="346"/>
      <c r="C47" s="346"/>
    </row>
    <row r="48" spans="1:3" ht="12.75">
      <c r="A48" s="346"/>
      <c r="B48" s="346"/>
      <c r="C48" s="346"/>
    </row>
    <row r="49" spans="1:3" ht="12.75">
      <c r="A49" s="346"/>
      <c r="B49" s="346"/>
      <c r="C49" s="346"/>
    </row>
    <row r="50" spans="1:3" ht="12.75">
      <c r="A50" s="346"/>
      <c r="B50" s="346"/>
      <c r="C50" s="346"/>
    </row>
    <row r="51" spans="1:3" ht="12.75">
      <c r="A51" s="346"/>
      <c r="B51" s="346"/>
      <c r="C51" s="346"/>
    </row>
    <row r="52" spans="1:3" ht="12.75">
      <c r="A52" s="346"/>
      <c r="B52" s="346"/>
      <c r="C52" s="346"/>
    </row>
    <row r="53" spans="1:3" ht="12.75">
      <c r="A53" s="346"/>
      <c r="B53" s="346"/>
      <c r="C53" s="346"/>
    </row>
    <row r="54" spans="1:3" ht="12.75">
      <c r="A54" s="346"/>
      <c r="B54" s="346"/>
      <c r="C54" s="346"/>
    </row>
    <row r="55" spans="1:3" ht="12.75">
      <c r="A55" s="346"/>
      <c r="B55" s="346"/>
      <c r="C55" s="346"/>
    </row>
    <row r="56" spans="1:3" ht="12.75">
      <c r="A56" s="346"/>
      <c r="B56" s="346"/>
      <c r="C56" s="346"/>
    </row>
    <row r="57" spans="1:3" ht="12.75">
      <c r="A57" s="346"/>
      <c r="B57" s="346"/>
      <c r="C57" s="346"/>
    </row>
    <row r="58" spans="1:3" ht="12.75">
      <c r="A58" s="346"/>
      <c r="B58" s="346"/>
      <c r="C58" s="346"/>
    </row>
    <row r="59" spans="1:3" ht="12.75">
      <c r="A59" s="346"/>
      <c r="B59" s="346"/>
      <c r="C59" s="346"/>
    </row>
    <row r="60" spans="1:3" ht="12.75">
      <c r="A60" s="346"/>
      <c r="B60" s="346"/>
      <c r="C60" s="346"/>
    </row>
    <row r="61" spans="1:3" ht="12.75">
      <c r="A61" s="346"/>
      <c r="B61" s="346"/>
      <c r="C61" s="346"/>
    </row>
    <row r="62" spans="1:3" ht="12.75">
      <c r="A62" s="346"/>
      <c r="B62" s="346"/>
      <c r="C62" s="346"/>
    </row>
    <row r="63" spans="1:3" ht="12.75">
      <c r="A63" s="346"/>
      <c r="B63" s="346"/>
      <c r="C63" s="346"/>
    </row>
    <row r="64" spans="1:3" ht="12.75">
      <c r="A64" s="346"/>
      <c r="B64" s="346"/>
      <c r="C64" s="346"/>
    </row>
    <row r="65" spans="1:3" ht="12.75">
      <c r="A65" s="346"/>
      <c r="B65" s="346"/>
      <c r="C65" s="346"/>
    </row>
    <row r="66" spans="1:3" ht="12.75">
      <c r="A66" s="346"/>
      <c r="B66" s="346"/>
      <c r="C66" s="346"/>
    </row>
    <row r="67" spans="1:3" ht="12.75">
      <c r="A67" s="346"/>
      <c r="B67" s="346"/>
      <c r="C67" s="346"/>
    </row>
    <row r="68" spans="1:3" ht="12.75">
      <c r="A68" s="346"/>
      <c r="B68" s="346"/>
      <c r="C68" s="346"/>
    </row>
    <row r="69" spans="1:3" ht="12.75">
      <c r="A69" s="346"/>
      <c r="B69" s="346"/>
      <c r="C69" s="346"/>
    </row>
    <row r="70" spans="1:3" ht="12.75">
      <c r="A70" s="346"/>
      <c r="B70" s="346"/>
      <c r="C70" s="346"/>
    </row>
    <row r="71" spans="1:3" ht="12.75">
      <c r="A71" s="346"/>
      <c r="B71" s="346"/>
      <c r="C71" s="346"/>
    </row>
    <row r="72" spans="1:3" ht="12.75">
      <c r="A72" s="346"/>
      <c r="B72" s="346"/>
      <c r="C72" s="346"/>
    </row>
    <row r="73" spans="1:3" ht="12.75">
      <c r="A73" s="346"/>
      <c r="B73" s="346"/>
      <c r="C73" s="346"/>
    </row>
    <row r="74" spans="1:3" ht="12.75">
      <c r="A74" s="346"/>
      <c r="B74" s="346"/>
      <c r="C74" s="346"/>
    </row>
    <row r="75" spans="1:3" ht="12.75">
      <c r="A75" s="346"/>
      <c r="B75" s="346"/>
      <c r="C75" s="346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5"/>
  </sheetPr>
  <dimension ref="A1:D77"/>
  <sheetViews>
    <sheetView workbookViewId="0" topLeftCell="A1">
      <selection activeCell="A2" sqref="A2"/>
    </sheetView>
  </sheetViews>
  <sheetFormatPr defaultColWidth="9.140625" defaultRowHeight="12.75"/>
  <cols>
    <col min="1" max="1" width="26.7109375" style="290" customWidth="1"/>
    <col min="2" max="2" width="17.140625" style="290" customWidth="1"/>
    <col min="3" max="3" width="19.140625" style="290" customWidth="1"/>
    <col min="4" max="4" width="20.57421875" style="290" customWidth="1"/>
    <col min="5" max="16384" width="9.140625" style="290" customWidth="1"/>
  </cols>
  <sheetData>
    <row r="1" ht="15.75">
      <c r="A1" s="360" t="s">
        <v>810</v>
      </c>
    </row>
    <row r="2" ht="15.75">
      <c r="A2" s="360"/>
    </row>
    <row r="3" spans="1:4" s="771" customFormat="1" ht="15.75" customHeight="1">
      <c r="A3" s="937" t="s">
        <v>126</v>
      </c>
      <c r="B3" s="938"/>
      <c r="C3" s="938"/>
      <c r="D3" s="770" t="s">
        <v>329</v>
      </c>
    </row>
    <row r="4" s="771" customFormat="1" ht="15" customHeight="1" thickBot="1">
      <c r="C4" s="769"/>
    </row>
    <row r="5" spans="1:4" s="771" customFormat="1" ht="15.75" thickBot="1">
      <c r="A5" s="772"/>
      <c r="B5" s="773" t="s">
        <v>601</v>
      </c>
      <c r="C5" s="774" t="s">
        <v>591</v>
      </c>
      <c r="D5" s="775" t="s">
        <v>792</v>
      </c>
    </row>
    <row r="6" spans="1:4" s="790" customFormat="1" ht="15">
      <c r="A6" s="786" t="s">
        <v>811</v>
      </c>
      <c r="B6" s="787">
        <f>SUM(B7:B11)</f>
        <v>23849.309999999998</v>
      </c>
      <c r="C6" s="788">
        <f>SUM(C7:C11)</f>
        <v>20215.71</v>
      </c>
      <c r="D6" s="789">
        <f aca="true" t="shared" si="0" ref="D6:D22">SUM(C6-B6)</f>
        <v>-3633.5999999999985</v>
      </c>
    </row>
    <row r="7" spans="1:4" s="771" customFormat="1" ht="15">
      <c r="A7" s="777" t="s">
        <v>812</v>
      </c>
      <c r="B7" s="778">
        <v>11507.16</v>
      </c>
      <c r="C7" s="779">
        <v>7165.5</v>
      </c>
      <c r="D7" s="776">
        <f t="shared" si="0"/>
        <v>-4341.66</v>
      </c>
    </row>
    <row r="8" spans="1:4" s="771" customFormat="1" ht="15">
      <c r="A8" s="777" t="s">
        <v>813</v>
      </c>
      <c r="B8" s="778">
        <v>6192.78</v>
      </c>
      <c r="C8" s="779">
        <v>4888.33</v>
      </c>
      <c r="D8" s="776">
        <f t="shared" si="0"/>
        <v>-1304.4499999999998</v>
      </c>
    </row>
    <row r="9" spans="1:4" s="771" customFormat="1" ht="15">
      <c r="A9" s="796" t="s">
        <v>814</v>
      </c>
      <c r="B9" s="778">
        <v>0</v>
      </c>
      <c r="C9" s="779">
        <v>0</v>
      </c>
      <c r="D9" s="776">
        <f t="shared" si="0"/>
        <v>0</v>
      </c>
    </row>
    <row r="10" spans="1:4" s="771" customFormat="1" ht="15">
      <c r="A10" s="777" t="s">
        <v>815</v>
      </c>
      <c r="B10" s="778">
        <v>113.68</v>
      </c>
      <c r="C10" s="779">
        <v>46.37</v>
      </c>
      <c r="D10" s="776">
        <f t="shared" si="0"/>
        <v>-67.31</v>
      </c>
    </row>
    <row r="11" spans="1:4" s="771" customFormat="1" ht="15">
      <c r="A11" s="777" t="s">
        <v>816</v>
      </c>
      <c r="B11" s="778">
        <v>6035.69</v>
      </c>
      <c r="C11" s="779">
        <v>8115.51</v>
      </c>
      <c r="D11" s="776">
        <f t="shared" si="0"/>
        <v>2079.8200000000006</v>
      </c>
    </row>
    <row r="12" spans="1:4" s="771" customFormat="1" ht="15">
      <c r="A12" s="777"/>
      <c r="B12" s="778"/>
      <c r="C12" s="779"/>
      <c r="D12" s="776">
        <f t="shared" si="0"/>
        <v>0</v>
      </c>
    </row>
    <row r="13" spans="1:4" s="790" customFormat="1" ht="15">
      <c r="A13" s="791" t="s">
        <v>817</v>
      </c>
      <c r="B13" s="792">
        <f>SUM(B14:B19)</f>
        <v>71934.3</v>
      </c>
      <c r="C13" s="793">
        <f>SUM(C14:C19)</f>
        <v>99192.96999999999</v>
      </c>
      <c r="D13" s="789">
        <f t="shared" si="0"/>
        <v>27258.669999999984</v>
      </c>
    </row>
    <row r="14" spans="1:4" s="771" customFormat="1" ht="15">
      <c r="A14" s="777" t="s">
        <v>818</v>
      </c>
      <c r="B14" s="778">
        <v>18403.29</v>
      </c>
      <c r="C14" s="779">
        <v>17536.08</v>
      </c>
      <c r="D14" s="776">
        <f t="shared" si="0"/>
        <v>-867.2099999999991</v>
      </c>
    </row>
    <row r="15" spans="1:4" s="771" customFormat="1" ht="15">
      <c r="A15" s="777" t="s">
        <v>819</v>
      </c>
      <c r="B15" s="778">
        <v>300.2</v>
      </c>
      <c r="C15" s="779">
        <v>984.39</v>
      </c>
      <c r="D15" s="776">
        <f t="shared" si="0"/>
        <v>684.19</v>
      </c>
    </row>
    <row r="16" spans="1:4" s="771" customFormat="1" ht="15">
      <c r="A16" s="777" t="s">
        <v>820</v>
      </c>
      <c r="B16" s="778">
        <v>27004.92</v>
      </c>
      <c r="C16" s="779">
        <v>34266.46</v>
      </c>
      <c r="D16" s="776">
        <f t="shared" si="0"/>
        <v>7261.540000000001</v>
      </c>
    </row>
    <row r="17" spans="1:4" s="771" customFormat="1" ht="15">
      <c r="A17" s="777" t="s">
        <v>821</v>
      </c>
      <c r="B17" s="778">
        <v>15082.25</v>
      </c>
      <c r="C17" s="779">
        <v>21274.85</v>
      </c>
      <c r="D17" s="776">
        <f t="shared" si="0"/>
        <v>6192.5999999999985</v>
      </c>
    </row>
    <row r="18" spans="1:4" s="771" customFormat="1" ht="15">
      <c r="A18" s="777" t="s">
        <v>822</v>
      </c>
      <c r="B18" s="778">
        <v>5353.05</v>
      </c>
      <c r="C18" s="779">
        <v>8707.46</v>
      </c>
      <c r="D18" s="776">
        <f t="shared" si="0"/>
        <v>3354.409999999999</v>
      </c>
    </row>
    <row r="19" spans="1:4" s="771" customFormat="1" ht="15">
      <c r="A19" s="777" t="s">
        <v>816</v>
      </c>
      <c r="B19" s="778">
        <v>5790.59</v>
      </c>
      <c r="C19" s="779">
        <v>16423.73</v>
      </c>
      <c r="D19" s="776">
        <f t="shared" si="0"/>
        <v>10633.14</v>
      </c>
    </row>
    <row r="20" spans="1:4" s="771" customFormat="1" ht="15">
      <c r="A20" s="777"/>
      <c r="B20" s="780"/>
      <c r="C20" s="781"/>
      <c r="D20" s="776">
        <f t="shared" si="0"/>
        <v>0</v>
      </c>
    </row>
    <row r="21" spans="1:4" s="790" customFormat="1" ht="15">
      <c r="A21" s="791" t="s">
        <v>823</v>
      </c>
      <c r="B21" s="794">
        <v>0</v>
      </c>
      <c r="C21" s="795">
        <v>2606.17</v>
      </c>
      <c r="D21" s="789">
        <f t="shared" si="0"/>
        <v>2606.17</v>
      </c>
    </row>
    <row r="22" spans="1:4" s="771" customFormat="1" ht="15.75" thickBot="1">
      <c r="A22" s="782" t="s">
        <v>824</v>
      </c>
      <c r="B22" s="783">
        <v>0</v>
      </c>
      <c r="C22" s="784">
        <v>2606.17</v>
      </c>
      <c r="D22" s="785">
        <f t="shared" si="0"/>
        <v>2606.17</v>
      </c>
    </row>
    <row r="23" ht="12.75">
      <c r="A23" s="311"/>
    </row>
    <row r="24" spans="1:3" ht="12.75">
      <c r="A24" s="312"/>
      <c r="B24" s="312"/>
      <c r="C24" s="312"/>
    </row>
    <row r="25" ht="12.75">
      <c r="A25" s="311"/>
    </row>
    <row r="26" ht="12.75">
      <c r="A26" s="311"/>
    </row>
    <row r="27" spans="1:3" ht="12.75">
      <c r="A27" s="299"/>
      <c r="B27" s="299"/>
      <c r="C27" s="299"/>
    </row>
    <row r="28" spans="1:3" ht="12.75">
      <c r="A28" s="299"/>
      <c r="B28" s="299"/>
      <c r="C28" s="299"/>
    </row>
    <row r="29" spans="1:3" ht="12.75">
      <c r="A29" s="299"/>
      <c r="B29" s="299"/>
      <c r="C29" s="299"/>
    </row>
    <row r="30" spans="1:3" ht="12.75">
      <c r="A30" s="299"/>
      <c r="B30" s="299"/>
      <c r="C30" s="299"/>
    </row>
    <row r="31" spans="1:3" ht="12.75">
      <c r="A31" s="299"/>
      <c r="B31" s="299"/>
      <c r="C31" s="299"/>
    </row>
    <row r="32" spans="1:3" ht="12.75">
      <c r="A32" s="299"/>
      <c r="B32" s="299"/>
      <c r="C32" s="299"/>
    </row>
    <row r="33" spans="1:3" ht="12.75">
      <c r="A33" s="299"/>
      <c r="B33" s="299"/>
      <c r="C33" s="299"/>
    </row>
    <row r="34" spans="1:3" ht="12.75">
      <c r="A34" s="299"/>
      <c r="B34" s="299"/>
      <c r="C34" s="299"/>
    </row>
    <row r="35" spans="1:3" ht="12.75">
      <c r="A35" s="361"/>
      <c r="B35" s="293"/>
      <c r="C35" s="293"/>
    </row>
    <row r="36" spans="1:3" ht="12.75">
      <c r="A36" s="361"/>
      <c r="B36" s="293"/>
      <c r="C36" s="293"/>
    </row>
    <row r="37" spans="1:3" ht="12.75">
      <c r="A37" s="293"/>
      <c r="B37" s="293"/>
      <c r="C37" s="293"/>
    </row>
    <row r="38" spans="1:3" ht="12.75">
      <c r="A38" s="293"/>
      <c r="B38" s="293"/>
      <c r="C38" s="293"/>
    </row>
    <row r="39" spans="1:3" ht="12.75">
      <c r="A39" s="293"/>
      <c r="B39" s="293"/>
      <c r="C39" s="293"/>
    </row>
    <row r="40" spans="1:3" ht="12.75">
      <c r="A40" s="293"/>
      <c r="B40" s="293"/>
      <c r="C40" s="293"/>
    </row>
    <row r="41" spans="1:3" ht="12.75">
      <c r="A41" s="293"/>
      <c r="B41" s="293"/>
      <c r="C41" s="293"/>
    </row>
    <row r="42" spans="1:3" ht="12.75">
      <c r="A42" s="293"/>
      <c r="B42" s="293"/>
      <c r="C42" s="293"/>
    </row>
    <row r="43" spans="1:3" ht="12.75">
      <c r="A43" s="293"/>
      <c r="B43" s="293"/>
      <c r="C43" s="293"/>
    </row>
    <row r="44" spans="1:3" ht="12.75">
      <c r="A44" s="293"/>
      <c r="B44" s="293"/>
      <c r="C44" s="293"/>
    </row>
    <row r="45" spans="1:3" ht="12.75">
      <c r="A45" s="293"/>
      <c r="B45" s="293"/>
      <c r="C45" s="293"/>
    </row>
    <row r="46" spans="1:3" ht="12.75">
      <c r="A46" s="293"/>
      <c r="B46" s="293"/>
      <c r="C46" s="293"/>
    </row>
    <row r="47" spans="1:3" ht="12.75">
      <c r="A47" s="293"/>
      <c r="B47" s="293"/>
      <c r="C47" s="293"/>
    </row>
    <row r="48" spans="1:3" ht="12.75">
      <c r="A48" s="293"/>
      <c r="B48" s="293"/>
      <c r="C48" s="293"/>
    </row>
    <row r="49" spans="1:3" ht="12.75">
      <c r="A49" s="293"/>
      <c r="B49" s="293"/>
      <c r="C49" s="293"/>
    </row>
    <row r="50" spans="1:3" ht="12.75">
      <c r="A50" s="293"/>
      <c r="B50" s="293"/>
      <c r="C50" s="293"/>
    </row>
    <row r="51" spans="1:3" ht="12.75">
      <c r="A51" s="293"/>
      <c r="B51" s="293"/>
      <c r="C51" s="293"/>
    </row>
    <row r="52" spans="1:3" ht="12.75">
      <c r="A52" s="293"/>
      <c r="B52" s="293"/>
      <c r="C52" s="293"/>
    </row>
    <row r="53" spans="1:3" ht="12.75">
      <c r="A53" s="293"/>
      <c r="B53" s="293"/>
      <c r="C53" s="293"/>
    </row>
    <row r="54" spans="1:3" ht="12.75">
      <c r="A54" s="293"/>
      <c r="B54" s="293"/>
      <c r="C54" s="293"/>
    </row>
    <row r="55" spans="1:3" ht="12.75">
      <c r="A55" s="293"/>
      <c r="B55" s="293"/>
      <c r="C55" s="293"/>
    </row>
    <row r="56" spans="1:3" ht="12.75">
      <c r="A56" s="293"/>
      <c r="B56" s="293"/>
      <c r="C56" s="293"/>
    </row>
    <row r="57" spans="1:3" ht="12.75">
      <c r="A57" s="293"/>
      <c r="B57" s="293"/>
      <c r="C57" s="293"/>
    </row>
    <row r="58" spans="1:3" ht="12.75">
      <c r="A58" s="293"/>
      <c r="B58" s="293"/>
      <c r="C58" s="293"/>
    </row>
    <row r="59" spans="1:3" ht="12.75">
      <c r="A59" s="293"/>
      <c r="B59" s="293"/>
      <c r="C59" s="293"/>
    </row>
    <row r="60" spans="1:3" ht="12.75">
      <c r="A60" s="293"/>
      <c r="B60" s="293"/>
      <c r="C60" s="293"/>
    </row>
    <row r="61" spans="1:3" ht="12.75">
      <c r="A61" s="293"/>
      <c r="B61" s="293"/>
      <c r="C61" s="293"/>
    </row>
    <row r="62" spans="1:3" ht="12.75">
      <c r="A62" s="293"/>
      <c r="B62" s="293"/>
      <c r="C62" s="293"/>
    </row>
    <row r="63" spans="1:3" ht="12.75">
      <c r="A63" s="293"/>
      <c r="B63" s="293"/>
      <c r="C63" s="293"/>
    </row>
    <row r="64" spans="1:3" ht="12.75">
      <c r="A64" s="293"/>
      <c r="B64" s="293"/>
      <c r="C64" s="293"/>
    </row>
    <row r="65" spans="1:3" ht="12.75">
      <c r="A65" s="293"/>
      <c r="B65" s="293"/>
      <c r="C65" s="293"/>
    </row>
    <row r="66" spans="1:3" ht="12.75">
      <c r="A66" s="293"/>
      <c r="B66" s="293"/>
      <c r="C66" s="293"/>
    </row>
    <row r="67" spans="1:3" ht="12.75">
      <c r="A67" s="293"/>
      <c r="B67" s="293"/>
      <c r="C67" s="293"/>
    </row>
    <row r="68" spans="1:3" ht="12.75">
      <c r="A68" s="293"/>
      <c r="B68" s="293"/>
      <c r="C68" s="293"/>
    </row>
    <row r="69" spans="1:3" ht="12.75">
      <c r="A69" s="293"/>
      <c r="B69" s="293"/>
      <c r="C69" s="293"/>
    </row>
    <row r="70" spans="1:3" ht="12.75">
      <c r="A70" s="293"/>
      <c r="B70" s="293"/>
      <c r="C70" s="293"/>
    </row>
    <row r="71" spans="1:3" ht="12.75">
      <c r="A71" s="293"/>
      <c r="B71" s="293"/>
      <c r="C71" s="293"/>
    </row>
    <row r="72" spans="1:3" ht="12.75">
      <c r="A72" s="293"/>
      <c r="B72" s="293"/>
      <c r="C72" s="293"/>
    </row>
    <row r="73" spans="1:3" ht="12.75">
      <c r="A73" s="293"/>
      <c r="B73" s="293"/>
      <c r="C73" s="293"/>
    </row>
    <row r="74" spans="1:3" ht="12.75">
      <c r="A74" s="293"/>
      <c r="B74" s="293"/>
      <c r="C74" s="293"/>
    </row>
    <row r="75" spans="1:3" ht="12.75">
      <c r="A75" s="293"/>
      <c r="B75" s="293"/>
      <c r="C75" s="293"/>
    </row>
    <row r="76" spans="1:3" ht="12.75">
      <c r="A76" s="293"/>
      <c r="B76" s="293"/>
      <c r="C76" s="293"/>
    </row>
    <row r="77" spans="1:3" ht="12.75">
      <c r="A77" s="293"/>
      <c r="B77" s="293"/>
      <c r="C77" s="293"/>
    </row>
  </sheetData>
  <mergeCells count="1"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"/>
    </sheetView>
  </sheetViews>
  <sheetFormatPr defaultColWidth="9.140625" defaultRowHeight="12.75"/>
  <cols>
    <col min="2" max="2" width="7.140625" style="0" bestFit="1" customWidth="1"/>
    <col min="3" max="3" width="63.00390625" style="0" customWidth="1"/>
    <col min="4" max="4" width="11.140625" style="0" bestFit="1" customWidth="1"/>
    <col min="5" max="5" width="11.140625" style="0" customWidth="1"/>
    <col min="6" max="6" width="11.28125" style="0" customWidth="1"/>
    <col min="7" max="7" width="11.140625" style="0" bestFit="1" customWidth="1"/>
    <col min="9" max="9" width="11.140625" style="0" customWidth="1"/>
  </cols>
  <sheetData>
    <row r="1" spans="1:10" ht="15.75">
      <c r="A1" s="362" t="s">
        <v>825</v>
      </c>
      <c r="B1" s="363"/>
      <c r="C1" s="363"/>
      <c r="D1" s="363"/>
      <c r="E1" s="363"/>
      <c r="F1" s="363"/>
      <c r="G1" s="364"/>
      <c r="H1" s="363"/>
      <c r="I1" s="363"/>
      <c r="J1" s="364"/>
    </row>
    <row r="2" spans="1:10" ht="13.5" thickBot="1">
      <c r="A2" s="363"/>
      <c r="B2" s="363"/>
      <c r="C2" s="363"/>
      <c r="D2" s="363"/>
      <c r="E2" s="363"/>
      <c r="F2" s="363"/>
      <c r="G2" s="364"/>
      <c r="H2" s="363"/>
      <c r="I2" s="363"/>
      <c r="J2" s="364" t="s">
        <v>826</v>
      </c>
    </row>
    <row r="3" spans="1:10" ht="12.75">
      <c r="A3" s="365"/>
      <c r="B3" s="365"/>
      <c r="C3" s="366"/>
      <c r="D3" s="942" t="s">
        <v>827</v>
      </c>
      <c r="E3" s="942" t="s">
        <v>828</v>
      </c>
      <c r="F3" s="942" t="s">
        <v>829</v>
      </c>
      <c r="G3" s="942" t="s">
        <v>830</v>
      </c>
      <c r="H3" s="942" t="s">
        <v>913</v>
      </c>
      <c r="I3" s="942" t="s">
        <v>831</v>
      </c>
      <c r="J3" s="942" t="s">
        <v>914</v>
      </c>
    </row>
    <row r="4" spans="1:10" ht="54.75" customHeight="1">
      <c r="A4" s="367" t="s">
        <v>363</v>
      </c>
      <c r="B4" s="367" t="s">
        <v>832</v>
      </c>
      <c r="C4" s="368" t="s">
        <v>833</v>
      </c>
      <c r="D4" s="943"/>
      <c r="E4" s="943"/>
      <c r="F4" s="943"/>
      <c r="G4" s="943"/>
      <c r="H4" s="943"/>
      <c r="I4" s="943"/>
      <c r="J4" s="943"/>
    </row>
    <row r="5" spans="1:10" ht="26.25" thickBot="1">
      <c r="A5" s="369"/>
      <c r="B5" s="369"/>
      <c r="C5" s="370"/>
      <c r="D5" s="371" t="s">
        <v>834</v>
      </c>
      <c r="E5" s="371" t="s">
        <v>835</v>
      </c>
      <c r="F5" s="371" t="s">
        <v>836</v>
      </c>
      <c r="G5" s="372" t="s">
        <v>837</v>
      </c>
      <c r="H5" s="371" t="s">
        <v>838</v>
      </c>
      <c r="I5" s="797" t="s">
        <v>839</v>
      </c>
      <c r="J5" s="371" t="s">
        <v>840</v>
      </c>
    </row>
    <row r="6" spans="1:10" ht="12.75">
      <c r="A6" s="373">
        <v>1</v>
      </c>
      <c r="B6" s="374"/>
      <c r="C6" s="375" t="s">
        <v>841</v>
      </c>
      <c r="D6" s="376">
        <f>SUM(D7+D8+D9+D21+D22+D23+D25+D27)</f>
        <v>432175000</v>
      </c>
      <c r="E6" s="376">
        <f>E7+E8+E9+E21+E22+E23+E25+E27</f>
        <v>494506000</v>
      </c>
      <c r="F6" s="376">
        <f>SUM(F7+F8+F9+F21+F22+F23+F25+F27)</f>
        <v>494506000</v>
      </c>
      <c r="G6" s="376">
        <f>SUM(G7+G8+G9+G21+G22+G23+G25+G27)</f>
        <v>487238660</v>
      </c>
      <c r="H6" s="376">
        <f>SUM(H7+H8+H9+H21+H22+H23+H25+H27)</f>
        <v>7240713</v>
      </c>
      <c r="I6" s="376">
        <f>SUM(I7+I8+I9+I21+I22+I23+I25+I27)</f>
        <v>26627</v>
      </c>
      <c r="J6" s="376">
        <f>SUM(J7+J8+J9+J21+J22+J23+J25+J27)</f>
        <v>365617</v>
      </c>
    </row>
    <row r="7" spans="1:10" ht="12.75">
      <c r="A7" s="377">
        <v>2</v>
      </c>
      <c r="B7" s="378" t="s">
        <v>842</v>
      </c>
      <c r="C7" s="379" t="s">
        <v>843</v>
      </c>
      <c r="D7" s="380">
        <v>427542000</v>
      </c>
      <c r="E7" s="381">
        <v>431479000</v>
      </c>
      <c r="F7" s="382">
        <v>431479000</v>
      </c>
      <c r="G7" s="383">
        <v>424245121</v>
      </c>
      <c r="H7" s="381">
        <v>7233879</v>
      </c>
      <c r="I7" s="384">
        <v>0</v>
      </c>
      <c r="J7" s="381">
        <v>0</v>
      </c>
    </row>
    <row r="8" spans="1:10" ht="12.75">
      <c r="A8" s="385">
        <v>3</v>
      </c>
      <c r="B8" s="386" t="s">
        <v>844</v>
      </c>
      <c r="C8" s="387" t="s">
        <v>845</v>
      </c>
      <c r="D8" s="388">
        <v>4633000</v>
      </c>
      <c r="E8" s="389">
        <v>19189000</v>
      </c>
      <c r="F8" s="390">
        <v>19189000</v>
      </c>
      <c r="G8" s="391">
        <v>19182166</v>
      </c>
      <c r="H8" s="389">
        <v>6834</v>
      </c>
      <c r="I8" s="384">
        <v>0</v>
      </c>
      <c r="J8" s="389">
        <v>0</v>
      </c>
    </row>
    <row r="9" spans="1:10" ht="12.75">
      <c r="A9" s="385">
        <v>4</v>
      </c>
      <c r="B9" s="386" t="s">
        <v>846</v>
      </c>
      <c r="C9" s="387" t="s">
        <v>847</v>
      </c>
      <c r="D9" s="388">
        <v>0</v>
      </c>
      <c r="E9" s="392">
        <f>SUM(E10:E14)</f>
        <v>8542000</v>
      </c>
      <c r="F9" s="392">
        <f>SUM(F10:F14)</f>
        <v>8542000</v>
      </c>
      <c r="G9" s="392">
        <f>SUM(G10:G14)</f>
        <v>8515373</v>
      </c>
      <c r="H9" s="392">
        <f>SUM(H10:H14)</f>
        <v>0</v>
      </c>
      <c r="I9" s="392">
        <f>SUM(I10:I14)</f>
        <v>26627</v>
      </c>
      <c r="J9" s="389">
        <v>46884</v>
      </c>
    </row>
    <row r="10" spans="1:10" ht="24">
      <c r="A10" s="385">
        <v>5</v>
      </c>
      <c r="B10" s="393"/>
      <c r="C10" s="798" t="s">
        <v>848</v>
      </c>
      <c r="D10" s="391">
        <v>0</v>
      </c>
      <c r="E10" s="389">
        <v>1124000</v>
      </c>
      <c r="F10" s="389">
        <v>1124000</v>
      </c>
      <c r="G10" s="390">
        <v>1124000</v>
      </c>
      <c r="H10" s="389">
        <v>0</v>
      </c>
      <c r="I10" s="384">
        <v>0</v>
      </c>
      <c r="J10" s="389">
        <v>0</v>
      </c>
    </row>
    <row r="11" spans="1:10" ht="12.75">
      <c r="A11" s="385">
        <v>6</v>
      </c>
      <c r="B11" s="393"/>
      <c r="C11" s="387" t="s">
        <v>849</v>
      </c>
      <c r="D11" s="391">
        <v>0</v>
      </c>
      <c r="E11" s="389">
        <v>31000</v>
      </c>
      <c r="F11" s="390">
        <v>31000</v>
      </c>
      <c r="G11" s="391">
        <v>31000</v>
      </c>
      <c r="H11" s="389">
        <v>0</v>
      </c>
      <c r="I11" s="384">
        <v>0</v>
      </c>
      <c r="J11" s="389">
        <v>0</v>
      </c>
    </row>
    <row r="12" spans="1:10" ht="12.75">
      <c r="A12" s="385">
        <v>7</v>
      </c>
      <c r="B12" s="393"/>
      <c r="C12" s="387" t="s">
        <v>850</v>
      </c>
      <c r="D12" s="391">
        <v>0</v>
      </c>
      <c r="E12" s="389">
        <v>529000</v>
      </c>
      <c r="F12" s="390">
        <v>529000</v>
      </c>
      <c r="G12" s="391">
        <v>502373</v>
      </c>
      <c r="H12" s="389">
        <v>0</v>
      </c>
      <c r="I12" s="384">
        <v>26627</v>
      </c>
      <c r="J12" s="389">
        <v>0</v>
      </c>
    </row>
    <row r="13" spans="1:10" ht="12.75">
      <c r="A13" s="385">
        <v>8</v>
      </c>
      <c r="B13" s="393"/>
      <c r="C13" s="387" t="s">
        <v>851</v>
      </c>
      <c r="D13" s="391">
        <v>0</v>
      </c>
      <c r="E13" s="389">
        <v>255000</v>
      </c>
      <c r="F13" s="390">
        <v>255000</v>
      </c>
      <c r="G13" s="391">
        <v>255000</v>
      </c>
      <c r="H13" s="389">
        <v>0</v>
      </c>
      <c r="I13" s="384">
        <v>0</v>
      </c>
      <c r="J13" s="389">
        <v>0</v>
      </c>
    </row>
    <row r="14" spans="1:10" ht="12.75">
      <c r="A14" s="385">
        <v>9</v>
      </c>
      <c r="B14" s="393"/>
      <c r="C14" s="387" t="s">
        <v>852</v>
      </c>
      <c r="D14" s="391">
        <v>0</v>
      </c>
      <c r="E14" s="391">
        <v>6603000</v>
      </c>
      <c r="F14" s="391">
        <v>6603000</v>
      </c>
      <c r="G14" s="391">
        <v>6603000</v>
      </c>
      <c r="H14" s="391">
        <v>0</v>
      </c>
      <c r="I14" s="384">
        <v>0</v>
      </c>
      <c r="J14" s="389">
        <v>46884</v>
      </c>
    </row>
    <row r="15" spans="1:10" ht="12.75">
      <c r="A15" s="385">
        <v>10</v>
      </c>
      <c r="B15" s="393"/>
      <c r="C15" s="387" t="s">
        <v>853</v>
      </c>
      <c r="D15" s="391">
        <v>0</v>
      </c>
      <c r="E15" s="389">
        <v>6603000</v>
      </c>
      <c r="F15" s="389">
        <v>6603000</v>
      </c>
      <c r="G15" s="390">
        <v>6603000</v>
      </c>
      <c r="H15" s="389">
        <v>0</v>
      </c>
      <c r="I15" s="384">
        <v>0</v>
      </c>
      <c r="J15" s="389">
        <v>46884</v>
      </c>
    </row>
    <row r="16" spans="1:10" ht="12.75">
      <c r="A16" s="385">
        <v>11</v>
      </c>
      <c r="B16" s="393"/>
      <c r="C16" s="387" t="s">
        <v>854</v>
      </c>
      <c r="D16" s="391">
        <v>0</v>
      </c>
      <c r="E16" s="389">
        <v>0</v>
      </c>
      <c r="F16" s="390">
        <v>0</v>
      </c>
      <c r="G16" s="391">
        <v>0</v>
      </c>
      <c r="H16" s="389">
        <v>0</v>
      </c>
      <c r="I16" s="384">
        <v>0</v>
      </c>
      <c r="J16" s="389">
        <v>0</v>
      </c>
    </row>
    <row r="17" spans="1:10" ht="12.75">
      <c r="A17" s="385">
        <v>12</v>
      </c>
      <c r="B17" s="393"/>
      <c r="C17" s="387" t="s">
        <v>855</v>
      </c>
      <c r="D17" s="391">
        <v>0</v>
      </c>
      <c r="E17" s="389">
        <v>0</v>
      </c>
      <c r="F17" s="390">
        <v>0</v>
      </c>
      <c r="G17" s="391">
        <v>0</v>
      </c>
      <c r="H17" s="389">
        <v>0</v>
      </c>
      <c r="I17" s="384">
        <v>0</v>
      </c>
      <c r="J17" s="389">
        <v>0</v>
      </c>
    </row>
    <row r="18" spans="1:10" ht="12.75">
      <c r="A18" s="385">
        <v>13</v>
      </c>
      <c r="B18" s="393"/>
      <c r="C18" s="387" t="s">
        <v>856</v>
      </c>
      <c r="D18" s="391">
        <v>0</v>
      </c>
      <c r="E18" s="389">
        <v>0</v>
      </c>
      <c r="F18" s="390">
        <v>0</v>
      </c>
      <c r="G18" s="391">
        <v>0</v>
      </c>
      <c r="H18" s="389">
        <v>0</v>
      </c>
      <c r="I18" s="384">
        <v>0</v>
      </c>
      <c r="J18" s="389">
        <v>0</v>
      </c>
    </row>
    <row r="19" spans="1:10" ht="12.75">
      <c r="A19" s="385">
        <v>14</v>
      </c>
      <c r="B19" s="393"/>
      <c r="C19" s="387" t="s">
        <v>857</v>
      </c>
      <c r="D19" s="391">
        <v>0</v>
      </c>
      <c r="E19" s="389">
        <v>0</v>
      </c>
      <c r="F19" s="390">
        <v>0</v>
      </c>
      <c r="G19" s="391">
        <v>0</v>
      </c>
      <c r="H19" s="389">
        <v>0</v>
      </c>
      <c r="I19" s="384">
        <v>0</v>
      </c>
      <c r="J19" s="389">
        <v>0</v>
      </c>
    </row>
    <row r="20" spans="1:10" ht="12.75">
      <c r="A20" s="385">
        <v>15</v>
      </c>
      <c r="B20" s="394"/>
      <c r="C20" s="387" t="s">
        <v>858</v>
      </c>
      <c r="D20" s="391">
        <v>0</v>
      </c>
      <c r="E20" s="389">
        <v>0</v>
      </c>
      <c r="F20" s="390">
        <v>0</v>
      </c>
      <c r="G20" s="391">
        <v>0</v>
      </c>
      <c r="H20" s="389">
        <v>0</v>
      </c>
      <c r="I20" s="384">
        <v>0</v>
      </c>
      <c r="J20" s="389">
        <v>0</v>
      </c>
    </row>
    <row r="21" spans="1:10" ht="12.75">
      <c r="A21" s="385">
        <v>16</v>
      </c>
      <c r="B21" s="386" t="s">
        <v>859</v>
      </c>
      <c r="C21" s="387" t="s">
        <v>860</v>
      </c>
      <c r="D21" s="388">
        <v>0</v>
      </c>
      <c r="E21" s="389">
        <v>2697000</v>
      </c>
      <c r="F21" s="390">
        <v>2697000</v>
      </c>
      <c r="G21" s="391">
        <v>2697000</v>
      </c>
      <c r="H21" s="389">
        <v>0</v>
      </c>
      <c r="I21" s="384">
        <v>0</v>
      </c>
      <c r="J21" s="389">
        <v>0</v>
      </c>
    </row>
    <row r="22" spans="1:10" ht="12.75">
      <c r="A22" s="385">
        <v>17</v>
      </c>
      <c r="B22" s="386" t="s">
        <v>861</v>
      </c>
      <c r="C22" s="387" t="s">
        <v>862</v>
      </c>
      <c r="D22" s="388">
        <v>0</v>
      </c>
      <c r="E22" s="389">
        <v>5574000</v>
      </c>
      <c r="F22" s="390">
        <v>5574000</v>
      </c>
      <c r="G22" s="391">
        <v>5574000</v>
      </c>
      <c r="H22" s="389">
        <v>0</v>
      </c>
      <c r="I22" s="384">
        <v>0</v>
      </c>
      <c r="J22" s="389">
        <v>74000</v>
      </c>
    </row>
    <row r="23" spans="1:10" ht="12.75">
      <c r="A23" s="385">
        <v>18</v>
      </c>
      <c r="B23" s="386" t="s">
        <v>863</v>
      </c>
      <c r="C23" s="387" t="s">
        <v>864</v>
      </c>
      <c r="D23" s="388">
        <v>0</v>
      </c>
      <c r="E23" s="389">
        <v>20211000</v>
      </c>
      <c r="F23" s="390">
        <v>20211000</v>
      </c>
      <c r="G23" s="391">
        <v>20211000</v>
      </c>
      <c r="H23" s="389">
        <v>0</v>
      </c>
      <c r="I23" s="384">
        <v>0</v>
      </c>
      <c r="J23" s="389">
        <v>244733</v>
      </c>
    </row>
    <row r="24" spans="1:10" ht="12.75">
      <c r="A24" s="385">
        <v>19</v>
      </c>
      <c r="B24" s="395"/>
      <c r="C24" s="387" t="s">
        <v>865</v>
      </c>
      <c r="D24" s="388">
        <v>0</v>
      </c>
      <c r="E24" s="388">
        <v>912000</v>
      </c>
      <c r="F24" s="388">
        <v>912000</v>
      </c>
      <c r="G24" s="388">
        <v>912000</v>
      </c>
      <c r="H24" s="389">
        <v>0</v>
      </c>
      <c r="I24" s="384">
        <v>0</v>
      </c>
      <c r="J24" s="389">
        <v>94288</v>
      </c>
    </row>
    <row r="25" spans="1:10" ht="12.75">
      <c r="A25" s="385">
        <v>20</v>
      </c>
      <c r="B25" s="386" t="s">
        <v>866</v>
      </c>
      <c r="C25" s="387" t="s">
        <v>867</v>
      </c>
      <c r="D25" s="388">
        <v>0</v>
      </c>
      <c r="E25" s="389">
        <v>0</v>
      </c>
      <c r="F25" s="390">
        <v>0</v>
      </c>
      <c r="G25" s="391">
        <v>0</v>
      </c>
      <c r="H25" s="389">
        <v>0</v>
      </c>
      <c r="I25" s="384">
        <v>0</v>
      </c>
      <c r="J25" s="389">
        <v>0</v>
      </c>
    </row>
    <row r="26" spans="1:10" ht="12.75">
      <c r="A26" s="385">
        <v>21</v>
      </c>
      <c r="B26" s="386"/>
      <c r="C26" s="387" t="s">
        <v>868</v>
      </c>
      <c r="D26" s="388">
        <v>0</v>
      </c>
      <c r="E26" s="389">
        <v>315000</v>
      </c>
      <c r="F26" s="390">
        <v>315000</v>
      </c>
      <c r="G26" s="391">
        <v>315000</v>
      </c>
      <c r="H26" s="389">
        <v>0</v>
      </c>
      <c r="I26" s="384">
        <v>0</v>
      </c>
      <c r="J26" s="389">
        <v>0</v>
      </c>
    </row>
    <row r="27" spans="1:10" ht="12.75">
      <c r="A27" s="396">
        <v>22</v>
      </c>
      <c r="B27" s="397"/>
      <c r="C27" s="398" t="s">
        <v>869</v>
      </c>
      <c r="D27" s="399">
        <v>0</v>
      </c>
      <c r="E27" s="400">
        <v>6814000</v>
      </c>
      <c r="F27" s="401">
        <v>6814000</v>
      </c>
      <c r="G27" s="402">
        <v>6814000</v>
      </c>
      <c r="H27" s="400">
        <v>0</v>
      </c>
      <c r="I27" s="384">
        <v>0</v>
      </c>
      <c r="J27" s="400">
        <v>0</v>
      </c>
    </row>
    <row r="28" spans="1:10" ht="12.75">
      <c r="A28" s="403">
        <v>23</v>
      </c>
      <c r="B28" s="404"/>
      <c r="C28" s="405" t="s">
        <v>870</v>
      </c>
      <c r="D28" s="406"/>
      <c r="E28" s="406">
        <f aca="true" t="shared" si="0" ref="E28:J28">SUM(E29:E31)</f>
        <v>6963652</v>
      </c>
      <c r="F28" s="406">
        <f t="shared" si="0"/>
        <v>6963652</v>
      </c>
      <c r="G28" s="406">
        <f t="shared" si="0"/>
        <v>6963652</v>
      </c>
      <c r="H28" s="406">
        <f t="shared" si="0"/>
        <v>0</v>
      </c>
      <c r="I28" s="406">
        <f t="shared" si="0"/>
        <v>0</v>
      </c>
      <c r="J28" s="406">
        <f t="shared" si="0"/>
        <v>0</v>
      </c>
    </row>
    <row r="29" spans="1:10" ht="12.75">
      <c r="A29" s="377">
        <v>24</v>
      </c>
      <c r="B29" s="407"/>
      <c r="C29" s="379" t="s">
        <v>871</v>
      </c>
      <c r="D29" s="380">
        <v>0</v>
      </c>
      <c r="E29" s="381">
        <v>3866652</v>
      </c>
      <c r="F29" s="382">
        <v>3866652</v>
      </c>
      <c r="G29" s="383">
        <v>3866652</v>
      </c>
      <c r="H29" s="381">
        <v>0</v>
      </c>
      <c r="I29" s="384">
        <v>0</v>
      </c>
      <c r="J29" s="381">
        <v>0</v>
      </c>
    </row>
    <row r="30" spans="1:10" ht="12.75">
      <c r="A30" s="385">
        <v>25</v>
      </c>
      <c r="B30" s="386"/>
      <c r="C30" s="387" t="s">
        <v>872</v>
      </c>
      <c r="D30" s="388">
        <v>0</v>
      </c>
      <c r="E30" s="389">
        <v>2697000</v>
      </c>
      <c r="F30" s="390">
        <v>2697000</v>
      </c>
      <c r="G30" s="391">
        <v>2697000</v>
      </c>
      <c r="H30" s="389">
        <v>0</v>
      </c>
      <c r="I30" s="384">
        <v>0</v>
      </c>
      <c r="J30" s="389">
        <v>0</v>
      </c>
    </row>
    <row r="31" spans="1:10" ht="12.75">
      <c r="A31" s="396">
        <v>26</v>
      </c>
      <c r="B31" s="408"/>
      <c r="C31" s="409" t="s">
        <v>873</v>
      </c>
      <c r="D31" s="399">
        <v>0</v>
      </c>
      <c r="E31" s="400">
        <v>400000</v>
      </c>
      <c r="F31" s="401">
        <v>400000</v>
      </c>
      <c r="G31" s="402">
        <v>400000</v>
      </c>
      <c r="H31" s="400">
        <v>0</v>
      </c>
      <c r="I31" s="384">
        <v>0</v>
      </c>
      <c r="J31" s="400">
        <v>0</v>
      </c>
    </row>
    <row r="32" spans="1:10" ht="12.75">
      <c r="A32" s="403">
        <v>27</v>
      </c>
      <c r="B32" s="404"/>
      <c r="C32" s="405" t="s">
        <v>874</v>
      </c>
      <c r="D32" s="406">
        <v>17772000</v>
      </c>
      <c r="E32" s="410">
        <v>18798000</v>
      </c>
      <c r="F32" s="411">
        <v>18798000</v>
      </c>
      <c r="G32" s="412">
        <v>18798000</v>
      </c>
      <c r="H32" s="411">
        <v>0</v>
      </c>
      <c r="I32" s="413">
        <v>0</v>
      </c>
      <c r="J32" s="411">
        <v>0</v>
      </c>
    </row>
    <row r="33" spans="1:10" ht="12.75">
      <c r="A33" s="414">
        <v>28</v>
      </c>
      <c r="B33" s="415"/>
      <c r="C33" s="416" t="s">
        <v>875</v>
      </c>
      <c r="D33" s="417"/>
      <c r="E33" s="418">
        <f aca="true" t="shared" si="1" ref="E33:J33">SUM(E34:E40)</f>
        <v>134305000</v>
      </c>
      <c r="F33" s="418">
        <f t="shared" si="1"/>
        <v>134305000</v>
      </c>
      <c r="G33" s="418">
        <f t="shared" si="1"/>
        <v>133754422</v>
      </c>
      <c r="H33" s="418">
        <f t="shared" si="1"/>
        <v>550578</v>
      </c>
      <c r="I33" s="418">
        <f t="shared" si="1"/>
        <v>0</v>
      </c>
      <c r="J33" s="418">
        <f t="shared" si="1"/>
        <v>0</v>
      </c>
    </row>
    <row r="34" spans="1:10" ht="12.75">
      <c r="A34" s="377">
        <v>29</v>
      </c>
      <c r="B34" s="419"/>
      <c r="C34" s="379" t="s">
        <v>876</v>
      </c>
      <c r="D34" s="380">
        <v>0</v>
      </c>
      <c r="E34" s="381">
        <v>0</v>
      </c>
      <c r="F34" s="382">
        <v>0</v>
      </c>
      <c r="G34" s="383">
        <v>0</v>
      </c>
      <c r="H34" s="381">
        <v>0</v>
      </c>
      <c r="I34" s="384">
        <v>0</v>
      </c>
      <c r="J34" s="381">
        <v>0</v>
      </c>
    </row>
    <row r="35" spans="1:10" ht="12.75">
      <c r="A35" s="385">
        <v>30</v>
      </c>
      <c r="B35" s="393"/>
      <c r="C35" s="387" t="s">
        <v>877</v>
      </c>
      <c r="D35" s="388">
        <v>0</v>
      </c>
      <c r="E35" s="389">
        <v>97192000</v>
      </c>
      <c r="F35" s="390">
        <v>97192000</v>
      </c>
      <c r="G35" s="391">
        <v>97062078</v>
      </c>
      <c r="H35" s="389">
        <v>129922</v>
      </c>
      <c r="I35" s="384">
        <v>0</v>
      </c>
      <c r="J35" s="389">
        <v>0</v>
      </c>
    </row>
    <row r="36" spans="1:10" ht="12.75">
      <c r="A36" s="385">
        <v>31</v>
      </c>
      <c r="B36" s="393"/>
      <c r="C36" s="387" t="s">
        <v>878</v>
      </c>
      <c r="D36" s="388">
        <v>0</v>
      </c>
      <c r="E36" s="391">
        <v>33942000</v>
      </c>
      <c r="F36" s="391">
        <v>33942000</v>
      </c>
      <c r="G36" s="391">
        <v>33527245</v>
      </c>
      <c r="H36" s="389">
        <v>414755</v>
      </c>
      <c r="I36" s="384">
        <v>0</v>
      </c>
      <c r="J36" s="389">
        <v>0</v>
      </c>
    </row>
    <row r="37" spans="1:10" ht="12.75">
      <c r="A37" s="385">
        <v>32</v>
      </c>
      <c r="B37" s="393"/>
      <c r="C37" s="387" t="s">
        <v>879</v>
      </c>
      <c r="D37" s="388">
        <v>0</v>
      </c>
      <c r="E37" s="391">
        <v>1677000</v>
      </c>
      <c r="F37" s="391">
        <v>1677000</v>
      </c>
      <c r="G37" s="391">
        <v>1677000</v>
      </c>
      <c r="H37" s="389">
        <v>0</v>
      </c>
      <c r="I37" s="384">
        <v>0</v>
      </c>
      <c r="J37" s="389">
        <v>0</v>
      </c>
    </row>
    <row r="38" spans="1:10" ht="12.75">
      <c r="A38" s="385">
        <v>33</v>
      </c>
      <c r="B38" s="393"/>
      <c r="C38" s="387" t="s">
        <v>880</v>
      </c>
      <c r="D38" s="388">
        <v>0</v>
      </c>
      <c r="E38" s="391">
        <v>1494000</v>
      </c>
      <c r="F38" s="391">
        <v>1494000</v>
      </c>
      <c r="G38" s="391">
        <v>1488099</v>
      </c>
      <c r="H38" s="389">
        <v>5901</v>
      </c>
      <c r="I38" s="384">
        <v>0</v>
      </c>
      <c r="J38" s="389">
        <v>0</v>
      </c>
    </row>
    <row r="39" spans="1:10" ht="12.75">
      <c r="A39" s="385">
        <v>34</v>
      </c>
      <c r="B39" s="393"/>
      <c r="C39" s="387" t="s">
        <v>881</v>
      </c>
      <c r="D39" s="388">
        <v>0</v>
      </c>
      <c r="E39" s="391">
        <v>0</v>
      </c>
      <c r="F39" s="391">
        <v>0</v>
      </c>
      <c r="G39" s="391">
        <v>0</v>
      </c>
      <c r="H39" s="389">
        <v>0</v>
      </c>
      <c r="I39" s="384">
        <v>0</v>
      </c>
      <c r="J39" s="389">
        <v>0</v>
      </c>
    </row>
    <row r="40" spans="1:10" ht="13.5" thickBot="1">
      <c r="A40" s="420">
        <v>35</v>
      </c>
      <c r="B40" s="421"/>
      <c r="C40" s="422" t="s">
        <v>882</v>
      </c>
      <c r="D40" s="423">
        <v>0</v>
      </c>
      <c r="E40" s="424">
        <v>0</v>
      </c>
      <c r="F40" s="424">
        <v>0</v>
      </c>
      <c r="G40" s="424">
        <v>0</v>
      </c>
      <c r="H40" s="425">
        <v>0</v>
      </c>
      <c r="I40" s="384">
        <v>0</v>
      </c>
      <c r="J40" s="425">
        <v>0</v>
      </c>
    </row>
    <row r="41" spans="1:10" ht="13.5" thickBot="1">
      <c r="A41" s="426">
        <v>36</v>
      </c>
      <c r="B41" s="427"/>
      <c r="C41" s="428" t="s">
        <v>883</v>
      </c>
      <c r="D41" s="429">
        <f>SUM(D6+D26+D32+D33)</f>
        <v>449947000</v>
      </c>
      <c r="E41" s="429">
        <f>E6+E26+E27+E28</f>
        <v>508598652</v>
      </c>
      <c r="F41" s="429">
        <f>SUM(F6+F26+F32+F33)</f>
        <v>647924000</v>
      </c>
      <c r="G41" s="429">
        <f>SUM(G6+G26+G32+G33)</f>
        <v>640106082</v>
      </c>
      <c r="H41" s="429">
        <f>SUM(H6+H26+H32+H33)</f>
        <v>7791291</v>
      </c>
      <c r="I41" s="429">
        <f>SUM(I6+I26+I32+I33)</f>
        <v>26627</v>
      </c>
      <c r="J41" s="429">
        <f>SUM(J6+J26+J32+J33)</f>
        <v>365617</v>
      </c>
    </row>
    <row r="42" spans="1:10" ht="13.5" thickBot="1">
      <c r="A42" s="430">
        <v>37</v>
      </c>
      <c r="B42" s="431"/>
      <c r="C42" s="428" t="s">
        <v>884</v>
      </c>
      <c r="D42" s="432"/>
      <c r="E42" s="376">
        <f aca="true" t="shared" si="2" ref="E42:J42">SUM(E43:E45)</f>
        <v>10017000</v>
      </c>
      <c r="F42" s="376">
        <f t="shared" si="2"/>
        <v>10017000</v>
      </c>
      <c r="G42" s="376">
        <f t="shared" si="2"/>
        <v>10016488</v>
      </c>
      <c r="H42" s="376">
        <f t="shared" si="2"/>
        <v>0</v>
      </c>
      <c r="I42" s="376">
        <f t="shared" si="2"/>
        <v>512</v>
      </c>
      <c r="J42" s="376">
        <f t="shared" si="2"/>
        <v>0</v>
      </c>
    </row>
    <row r="43" spans="1:10" ht="13.5" thickBot="1">
      <c r="A43" s="430">
        <v>38</v>
      </c>
      <c r="B43" s="433"/>
      <c r="C43" s="434" t="s">
        <v>885</v>
      </c>
      <c r="D43" s="435">
        <v>0</v>
      </c>
      <c r="E43" s="436">
        <v>2185000</v>
      </c>
      <c r="F43" s="436">
        <v>2185000</v>
      </c>
      <c r="G43" s="436">
        <v>2185000</v>
      </c>
      <c r="H43" s="436">
        <v>0</v>
      </c>
      <c r="I43" s="384">
        <v>0</v>
      </c>
      <c r="J43" s="436">
        <v>0</v>
      </c>
    </row>
    <row r="44" spans="1:10" ht="12.75">
      <c r="A44" s="430">
        <v>39</v>
      </c>
      <c r="B44" s="431"/>
      <c r="C44" s="437" t="s">
        <v>886</v>
      </c>
      <c r="D44" s="438">
        <v>0</v>
      </c>
      <c r="E44" s="439">
        <v>7832000</v>
      </c>
      <c r="F44" s="439">
        <v>7832000</v>
      </c>
      <c r="G44" s="436">
        <v>7831488</v>
      </c>
      <c r="H44" s="439">
        <v>0</v>
      </c>
      <c r="I44" s="440">
        <v>512</v>
      </c>
      <c r="J44" s="439">
        <v>0</v>
      </c>
    </row>
    <row r="45" spans="1:10" ht="13.5" thickBot="1">
      <c r="A45" s="385">
        <v>40</v>
      </c>
      <c r="B45" s="433"/>
      <c r="C45" s="441" t="s">
        <v>887</v>
      </c>
      <c r="D45" s="399">
        <v>0</v>
      </c>
      <c r="E45" s="400">
        <v>0</v>
      </c>
      <c r="F45" s="401">
        <v>0</v>
      </c>
      <c r="G45" s="442">
        <v>0</v>
      </c>
      <c r="H45" s="400">
        <v>0</v>
      </c>
      <c r="I45" s="443">
        <v>0</v>
      </c>
      <c r="J45" s="400">
        <v>0</v>
      </c>
    </row>
    <row r="46" spans="1:10" ht="12.75">
      <c r="A46" s="385">
        <v>41</v>
      </c>
      <c r="B46" s="444"/>
      <c r="C46" s="375" t="s">
        <v>888</v>
      </c>
      <c r="D46" s="432"/>
      <c r="E46" s="376">
        <f aca="true" t="shared" si="3" ref="E46:J46">SUM(E47:E49)</f>
        <v>4753000</v>
      </c>
      <c r="F46" s="376">
        <f t="shared" si="3"/>
        <v>4753000</v>
      </c>
      <c r="G46" s="376">
        <f t="shared" si="3"/>
        <v>4753000</v>
      </c>
      <c r="H46" s="376">
        <f t="shared" si="3"/>
        <v>0</v>
      </c>
      <c r="I46" s="376">
        <f t="shared" si="3"/>
        <v>0</v>
      </c>
      <c r="J46" s="376">
        <f t="shared" si="3"/>
        <v>0</v>
      </c>
    </row>
    <row r="47" spans="1:10" ht="12.75">
      <c r="A47" s="385">
        <v>42</v>
      </c>
      <c r="B47" s="445"/>
      <c r="C47" s="446" t="s">
        <v>889</v>
      </c>
      <c r="D47" s="447">
        <v>0</v>
      </c>
      <c r="E47" s="448">
        <v>4642000</v>
      </c>
      <c r="F47" s="449">
        <v>4642000</v>
      </c>
      <c r="G47" s="450">
        <v>4642000</v>
      </c>
      <c r="H47" s="448">
        <v>0</v>
      </c>
      <c r="I47" s="384">
        <v>0</v>
      </c>
      <c r="J47" s="448">
        <v>0</v>
      </c>
    </row>
    <row r="48" spans="1:10" ht="12.75">
      <c r="A48" s="385">
        <v>43</v>
      </c>
      <c r="B48" s="393"/>
      <c r="C48" s="387" t="s">
        <v>890</v>
      </c>
      <c r="D48" s="388">
        <v>0</v>
      </c>
      <c r="E48" s="389">
        <v>0</v>
      </c>
      <c r="F48" s="390">
        <v>0</v>
      </c>
      <c r="G48" s="391">
        <v>0</v>
      </c>
      <c r="H48" s="389">
        <v>0</v>
      </c>
      <c r="I48" s="384">
        <v>0</v>
      </c>
      <c r="J48" s="389">
        <v>0</v>
      </c>
    </row>
    <row r="49" spans="1:10" ht="12.75">
      <c r="A49" s="385">
        <v>44</v>
      </c>
      <c r="B49" s="451"/>
      <c r="C49" s="452" t="s">
        <v>879</v>
      </c>
      <c r="D49" s="453">
        <v>0</v>
      </c>
      <c r="E49" s="454">
        <v>111000</v>
      </c>
      <c r="F49" s="455">
        <v>111000</v>
      </c>
      <c r="G49" s="454">
        <v>111000</v>
      </c>
      <c r="H49" s="455">
        <v>0</v>
      </c>
      <c r="I49" s="384">
        <v>0</v>
      </c>
      <c r="J49" s="455">
        <v>0</v>
      </c>
    </row>
    <row r="50" spans="1:10" ht="13.5" thickBot="1">
      <c r="A50" s="385">
        <v>45</v>
      </c>
      <c r="B50" s="421"/>
      <c r="C50" s="456" t="s">
        <v>891</v>
      </c>
      <c r="D50" s="423"/>
      <c r="E50" s="457">
        <f aca="true" t="shared" si="4" ref="E50:J50">SUM(E42+E46)</f>
        <v>14770000</v>
      </c>
      <c r="F50" s="457">
        <f t="shared" si="4"/>
        <v>14770000</v>
      </c>
      <c r="G50" s="457">
        <f t="shared" si="4"/>
        <v>14769488</v>
      </c>
      <c r="H50" s="457">
        <f t="shared" si="4"/>
        <v>0</v>
      </c>
      <c r="I50" s="457">
        <f t="shared" si="4"/>
        <v>512</v>
      </c>
      <c r="J50" s="457">
        <f t="shared" si="4"/>
        <v>0</v>
      </c>
    </row>
    <row r="51" spans="1:10" ht="12.75">
      <c r="A51" s="385">
        <v>46</v>
      </c>
      <c r="B51" s="458"/>
      <c r="C51" s="375" t="s">
        <v>915</v>
      </c>
      <c r="D51" s="459"/>
      <c r="E51" s="376">
        <f aca="true" t="shared" si="5" ref="E51:J51">SUM(E52:E54)</f>
        <v>8895000</v>
      </c>
      <c r="F51" s="376">
        <f t="shared" si="5"/>
        <v>8895000</v>
      </c>
      <c r="G51" s="376">
        <f t="shared" si="5"/>
        <v>8895000</v>
      </c>
      <c r="H51" s="376">
        <f t="shared" si="5"/>
        <v>0</v>
      </c>
      <c r="I51" s="376">
        <f t="shared" si="5"/>
        <v>0</v>
      </c>
      <c r="J51" s="376">
        <f t="shared" si="5"/>
        <v>0</v>
      </c>
    </row>
    <row r="52" spans="1:10" ht="12.75">
      <c r="A52" s="385">
        <v>47</v>
      </c>
      <c r="B52" s="460" t="s">
        <v>842</v>
      </c>
      <c r="C52" s="422" t="s">
        <v>843</v>
      </c>
      <c r="D52" s="461">
        <v>0</v>
      </c>
      <c r="E52" s="461">
        <v>3565000</v>
      </c>
      <c r="F52" s="461">
        <v>3565000</v>
      </c>
      <c r="G52" s="461">
        <v>3565000</v>
      </c>
      <c r="H52" s="461">
        <v>0</v>
      </c>
      <c r="I52" s="384">
        <v>0</v>
      </c>
      <c r="J52" s="461">
        <v>0</v>
      </c>
    </row>
    <row r="53" spans="1:10" ht="12.75">
      <c r="A53" s="385">
        <v>48</v>
      </c>
      <c r="B53" s="462" t="s">
        <v>844</v>
      </c>
      <c r="C53" s="387" t="s">
        <v>892</v>
      </c>
      <c r="D53" s="463">
        <v>0</v>
      </c>
      <c r="E53" s="463">
        <v>5330000</v>
      </c>
      <c r="F53" s="463">
        <v>5330000</v>
      </c>
      <c r="G53" s="463">
        <v>5330000</v>
      </c>
      <c r="H53" s="463">
        <v>0</v>
      </c>
      <c r="I53" s="384">
        <v>0</v>
      </c>
      <c r="J53" s="463">
        <v>0</v>
      </c>
    </row>
    <row r="54" spans="1:10" ht="13.5" thickBot="1">
      <c r="A54" s="385">
        <v>49</v>
      </c>
      <c r="B54" s="464" t="s">
        <v>866</v>
      </c>
      <c r="C54" s="465" t="s">
        <v>893</v>
      </c>
      <c r="D54" s="466">
        <v>0</v>
      </c>
      <c r="E54" s="466">
        <v>0</v>
      </c>
      <c r="F54" s="466">
        <v>0</v>
      </c>
      <c r="G54" s="466">
        <v>0</v>
      </c>
      <c r="H54" s="466">
        <v>0</v>
      </c>
      <c r="I54" s="467">
        <v>0</v>
      </c>
      <c r="J54" s="466">
        <v>0</v>
      </c>
    </row>
    <row r="55" spans="1:10" ht="12.75">
      <c r="A55" s="385">
        <v>50</v>
      </c>
      <c r="B55" s="468"/>
      <c r="C55" s="469" t="s">
        <v>894</v>
      </c>
      <c r="D55" s="470"/>
      <c r="E55" s="471">
        <f aca="true" t="shared" si="6" ref="E55:J55">E56+E57</f>
        <v>5371000</v>
      </c>
      <c r="F55" s="471">
        <f t="shared" si="6"/>
        <v>805650</v>
      </c>
      <c r="G55" s="471">
        <f t="shared" si="6"/>
        <v>0</v>
      </c>
      <c r="H55" s="471">
        <f t="shared" si="6"/>
        <v>805650</v>
      </c>
      <c r="I55" s="471">
        <f t="shared" si="6"/>
        <v>0</v>
      </c>
      <c r="J55" s="471">
        <f t="shared" si="6"/>
        <v>0</v>
      </c>
    </row>
    <row r="56" spans="1:10" ht="12.75">
      <c r="A56" s="385">
        <v>51</v>
      </c>
      <c r="B56" s="472"/>
      <c r="C56" s="473" t="s">
        <v>895</v>
      </c>
      <c r="D56" s="435">
        <v>0</v>
      </c>
      <c r="E56" s="474">
        <v>0</v>
      </c>
      <c r="F56" s="435">
        <v>0</v>
      </c>
      <c r="G56" s="474">
        <v>0</v>
      </c>
      <c r="H56" s="435">
        <v>0</v>
      </c>
      <c r="I56" s="475">
        <v>0</v>
      </c>
      <c r="J56" s="435">
        <v>0</v>
      </c>
    </row>
    <row r="57" spans="1:10" ht="13.5" thickBot="1">
      <c r="A57" s="385">
        <v>52</v>
      </c>
      <c r="B57" s="476"/>
      <c r="C57" s="477" t="s">
        <v>896</v>
      </c>
      <c r="D57" s="478"/>
      <c r="E57" s="479">
        <v>5371000</v>
      </c>
      <c r="F57" s="478">
        <v>805650</v>
      </c>
      <c r="G57" s="479">
        <v>0</v>
      </c>
      <c r="H57" s="478">
        <v>805650</v>
      </c>
      <c r="I57" s="443">
        <v>0</v>
      </c>
      <c r="J57" s="478">
        <v>0</v>
      </c>
    </row>
    <row r="58" spans="1:10" ht="13.5" thickBot="1">
      <c r="A58" s="480">
        <v>53</v>
      </c>
      <c r="B58" s="481"/>
      <c r="C58" s="482" t="s">
        <v>897</v>
      </c>
      <c r="D58" s="483">
        <v>0</v>
      </c>
      <c r="E58" s="483">
        <v>177000</v>
      </c>
      <c r="F58" s="483">
        <v>177000</v>
      </c>
      <c r="G58" s="483">
        <v>177000</v>
      </c>
      <c r="H58" s="483">
        <v>0</v>
      </c>
      <c r="I58" s="484">
        <v>0</v>
      </c>
      <c r="J58" s="483">
        <v>0</v>
      </c>
    </row>
    <row r="59" spans="1:10" ht="14.25">
      <c r="A59" s="485" t="s">
        <v>916</v>
      </c>
      <c r="B59" s="363"/>
      <c r="C59" s="363"/>
      <c r="D59" s="363"/>
      <c r="E59" s="363"/>
      <c r="F59" s="363"/>
      <c r="G59" s="363"/>
      <c r="H59" s="363"/>
      <c r="I59" s="363"/>
      <c r="J59" s="363"/>
    </row>
    <row r="60" spans="1:10" ht="12.75">
      <c r="A60" s="363"/>
      <c r="B60" s="363"/>
      <c r="C60" s="363"/>
      <c r="D60" s="486"/>
      <c r="E60" s="363"/>
      <c r="F60" s="363"/>
      <c r="G60" s="363"/>
      <c r="H60" s="363"/>
      <c r="I60" s="363"/>
      <c r="J60" s="363"/>
    </row>
    <row r="61" spans="1:10" ht="40.5" customHeight="1">
      <c r="A61" s="939" t="s">
        <v>127</v>
      </c>
      <c r="B61" s="940"/>
      <c r="C61" s="940"/>
      <c r="D61" s="940"/>
      <c r="E61" s="940"/>
      <c r="F61" s="940"/>
      <c r="G61" s="940"/>
      <c r="H61" s="940"/>
      <c r="I61" s="940"/>
      <c r="J61" s="940"/>
    </row>
    <row r="62" spans="1:10" ht="12.75">
      <c r="A62" s="363"/>
      <c r="B62" s="363"/>
      <c r="C62" s="363"/>
      <c r="D62" s="363"/>
      <c r="E62" s="363"/>
      <c r="F62" s="363"/>
      <c r="G62" s="363"/>
      <c r="H62" s="363"/>
      <c r="I62" s="363"/>
      <c r="J62" s="363"/>
    </row>
    <row r="63" spans="1:10" ht="12.75">
      <c r="A63" s="939" t="s">
        <v>128</v>
      </c>
      <c r="B63" s="941"/>
      <c r="C63" s="941"/>
      <c r="D63" s="941"/>
      <c r="E63" s="941"/>
      <c r="F63" s="941"/>
      <c r="G63" s="941"/>
      <c r="H63" s="941"/>
      <c r="I63" s="941"/>
      <c r="J63" s="941"/>
    </row>
  </sheetData>
  <mergeCells count="9">
    <mergeCell ref="A61:J61"/>
    <mergeCell ref="A63:J63"/>
    <mergeCell ref="D3:D4"/>
    <mergeCell ref="E3:E4"/>
    <mergeCell ref="J3:J4"/>
    <mergeCell ref="H3:H4"/>
    <mergeCell ref="F3:F4"/>
    <mergeCell ref="G3:G4"/>
    <mergeCell ref="I3:I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&amp;LTab.č. 6 Finanční vypořádání se SR&amp;R&amp;P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zoomScale="75" zoomScaleNormal="75" workbookViewId="0" topLeftCell="A1">
      <selection activeCell="A12" sqref="A12"/>
    </sheetView>
  </sheetViews>
  <sheetFormatPr defaultColWidth="9.140625" defaultRowHeight="12.75"/>
  <cols>
    <col min="1" max="1" width="64.7109375" style="104" bestFit="1" customWidth="1"/>
    <col min="2" max="2" width="14.00390625" style="105" bestFit="1" customWidth="1"/>
    <col min="3" max="3" width="9.140625" style="105" customWidth="1"/>
    <col min="4" max="4" width="13.8515625" style="52" customWidth="1"/>
    <col min="5" max="5" width="13.421875" style="52" bestFit="1" customWidth="1"/>
    <col min="6" max="16384" width="9.140625" style="52" customWidth="1"/>
  </cols>
  <sheetData>
    <row r="1" spans="1:5" s="89" customFormat="1" ht="33.75" customHeight="1" thickBot="1">
      <c r="A1" s="501" t="s">
        <v>113</v>
      </c>
      <c r="B1" s="51"/>
      <c r="C1" s="884"/>
      <c r="D1" s="886"/>
      <c r="E1" s="607"/>
    </row>
    <row r="2" spans="1:5" s="89" customFormat="1" ht="15" customHeight="1" thickBot="1">
      <c r="A2" s="881" t="s">
        <v>241</v>
      </c>
      <c r="B2" s="882"/>
      <c r="C2" s="882"/>
      <c r="D2" s="882"/>
      <c r="E2" s="883"/>
    </row>
    <row r="3" spans="1:6" s="613" customFormat="1" ht="24.75" customHeight="1" thickBot="1">
      <c r="A3" s="612" t="s">
        <v>94</v>
      </c>
      <c r="B3" s="502" t="s">
        <v>991</v>
      </c>
      <c r="C3" s="503" t="s">
        <v>242</v>
      </c>
      <c r="D3" s="504" t="s">
        <v>104</v>
      </c>
      <c r="E3" s="505" t="s">
        <v>105</v>
      </c>
      <c r="F3" s="506"/>
    </row>
    <row r="4" spans="1:5" s="53" customFormat="1" ht="24.75" customHeight="1">
      <c r="A4" s="54" t="s">
        <v>106</v>
      </c>
      <c r="B4" s="55"/>
      <c r="C4" s="56"/>
      <c r="D4" s="57"/>
      <c r="E4" s="58"/>
    </row>
    <row r="5" spans="1:5" s="62" customFormat="1" ht="12.75">
      <c r="A5" s="59" t="s">
        <v>107</v>
      </c>
      <c r="B5" s="60" t="s">
        <v>108</v>
      </c>
      <c r="C5" s="61" t="s">
        <v>1000</v>
      </c>
      <c r="D5" s="106">
        <f>SUM(D6:D9)</f>
        <v>21950.57</v>
      </c>
      <c r="E5" s="107">
        <f>SUM(E6:E9)</f>
        <v>1620.91</v>
      </c>
    </row>
    <row r="6" spans="1:5" ht="12.75">
      <c r="A6" s="59" t="s">
        <v>109</v>
      </c>
      <c r="B6" s="60">
        <v>501</v>
      </c>
      <c r="C6" s="61" t="s">
        <v>1003</v>
      </c>
      <c r="D6" s="108">
        <v>7859.92</v>
      </c>
      <c r="E6" s="109">
        <v>1604.26</v>
      </c>
    </row>
    <row r="7" spans="1:5" ht="12.75">
      <c r="A7" s="59" t="s">
        <v>110</v>
      </c>
      <c r="B7" s="60">
        <v>502</v>
      </c>
      <c r="C7" s="61" t="s">
        <v>1006</v>
      </c>
      <c r="D7" s="108">
        <v>14002.67</v>
      </c>
      <c r="E7" s="109">
        <v>0</v>
      </c>
    </row>
    <row r="8" spans="1:5" ht="12.75">
      <c r="A8" s="59" t="s">
        <v>111</v>
      </c>
      <c r="B8" s="60">
        <v>503</v>
      </c>
      <c r="C8" s="61" t="s">
        <v>1009</v>
      </c>
      <c r="D8" s="108">
        <v>15.38</v>
      </c>
      <c r="E8" s="109">
        <v>0</v>
      </c>
    </row>
    <row r="9" spans="1:5" ht="12.75">
      <c r="A9" s="59" t="s">
        <v>137</v>
      </c>
      <c r="B9" s="60">
        <v>504</v>
      </c>
      <c r="C9" s="61" t="s">
        <v>1012</v>
      </c>
      <c r="D9" s="108">
        <v>72.6</v>
      </c>
      <c r="E9" s="109">
        <v>16.65</v>
      </c>
    </row>
    <row r="10" spans="1:5" ht="12.75">
      <c r="A10" s="59" t="s">
        <v>138</v>
      </c>
      <c r="B10" s="60" t="s">
        <v>139</v>
      </c>
      <c r="C10" s="61" t="s">
        <v>1015</v>
      </c>
      <c r="D10" s="106">
        <f>SUM(D11:D14)</f>
        <v>3897.75</v>
      </c>
      <c r="E10" s="107">
        <f>SUM(E11:E14)</f>
        <v>30</v>
      </c>
    </row>
    <row r="11" spans="1:5" ht="12.75">
      <c r="A11" s="59" t="s">
        <v>140</v>
      </c>
      <c r="B11" s="60">
        <v>511</v>
      </c>
      <c r="C11" s="61" t="s">
        <v>1018</v>
      </c>
      <c r="D11" s="108">
        <v>495.04</v>
      </c>
      <c r="E11" s="109">
        <v>0</v>
      </c>
    </row>
    <row r="12" spans="1:5" ht="12.75">
      <c r="A12" s="59" t="s">
        <v>141</v>
      </c>
      <c r="B12" s="60">
        <v>512</v>
      </c>
      <c r="C12" s="61" t="s">
        <v>1021</v>
      </c>
      <c r="D12" s="108">
        <v>1.23</v>
      </c>
      <c r="E12" s="109">
        <v>0</v>
      </c>
    </row>
    <row r="13" spans="1:5" ht="12.75">
      <c r="A13" s="59" t="s">
        <v>142</v>
      </c>
      <c r="B13" s="60">
        <v>513</v>
      </c>
      <c r="C13" s="61" t="s">
        <v>1024</v>
      </c>
      <c r="D13" s="108">
        <v>19.67</v>
      </c>
      <c r="E13" s="109">
        <v>0</v>
      </c>
    </row>
    <row r="14" spans="1:5" ht="12.75">
      <c r="A14" s="59" t="s">
        <v>143</v>
      </c>
      <c r="B14" s="60">
        <v>518</v>
      </c>
      <c r="C14" s="61" t="s">
        <v>1027</v>
      </c>
      <c r="D14" s="108">
        <v>3381.81</v>
      </c>
      <c r="E14" s="109">
        <v>30</v>
      </c>
    </row>
    <row r="15" spans="1:5" ht="12.75">
      <c r="A15" s="59" t="s">
        <v>144</v>
      </c>
      <c r="B15" s="60" t="s">
        <v>145</v>
      </c>
      <c r="C15" s="61" t="s">
        <v>1030</v>
      </c>
      <c r="D15" s="106">
        <f>SUM(D16:D20)</f>
        <v>19223.12</v>
      </c>
      <c r="E15" s="107">
        <f>SUM(E16:E20)</f>
        <v>1959.74</v>
      </c>
    </row>
    <row r="16" spans="1:5" ht="12.75">
      <c r="A16" s="59" t="s">
        <v>146</v>
      </c>
      <c r="B16" s="60">
        <v>521</v>
      </c>
      <c r="C16" s="61" t="s">
        <v>1033</v>
      </c>
      <c r="D16" s="108">
        <v>14110.25</v>
      </c>
      <c r="E16" s="109">
        <v>1455.93</v>
      </c>
    </row>
    <row r="17" spans="1:5" ht="12.75">
      <c r="A17" s="59" t="s">
        <v>147</v>
      </c>
      <c r="B17" s="60">
        <v>524</v>
      </c>
      <c r="C17" s="61" t="s">
        <v>1036</v>
      </c>
      <c r="D17" s="108">
        <v>4928.38</v>
      </c>
      <c r="E17" s="109">
        <v>503.81</v>
      </c>
    </row>
    <row r="18" spans="1:5" ht="12.75">
      <c r="A18" s="59" t="s">
        <v>148</v>
      </c>
      <c r="B18" s="60">
        <v>525</v>
      </c>
      <c r="C18" s="61" t="s">
        <v>1039</v>
      </c>
      <c r="D18" s="108">
        <v>0</v>
      </c>
      <c r="E18" s="109">
        <v>0</v>
      </c>
    </row>
    <row r="19" spans="1:5" ht="12.75">
      <c r="A19" s="59" t="s">
        <v>149</v>
      </c>
      <c r="B19" s="60">
        <v>527</v>
      </c>
      <c r="C19" s="61" t="s">
        <v>1042</v>
      </c>
      <c r="D19" s="108">
        <v>2.8</v>
      </c>
      <c r="E19" s="109">
        <v>0</v>
      </c>
    </row>
    <row r="20" spans="1:5" ht="12.75">
      <c r="A20" s="59" t="s">
        <v>150</v>
      </c>
      <c r="B20" s="60">
        <v>528</v>
      </c>
      <c r="C20" s="61" t="s">
        <v>1045</v>
      </c>
      <c r="D20" s="108">
        <v>181.69</v>
      </c>
      <c r="E20" s="109">
        <v>0</v>
      </c>
    </row>
    <row r="21" spans="1:5" ht="12.75">
      <c r="A21" s="59" t="s">
        <v>151</v>
      </c>
      <c r="B21" s="60" t="s">
        <v>152</v>
      </c>
      <c r="C21" s="61" t="s">
        <v>1048</v>
      </c>
      <c r="D21" s="106">
        <f>SUM(D22:D24)</f>
        <v>15.58</v>
      </c>
      <c r="E21" s="107">
        <f>SUM(E22:E24)</f>
        <v>26.85</v>
      </c>
    </row>
    <row r="22" spans="1:5" ht="12.75">
      <c r="A22" s="59" t="s">
        <v>153</v>
      </c>
      <c r="B22" s="60">
        <v>531</v>
      </c>
      <c r="C22" s="61" t="s">
        <v>1051</v>
      </c>
      <c r="D22" s="108">
        <v>6.82</v>
      </c>
      <c r="E22" s="109">
        <v>0</v>
      </c>
    </row>
    <row r="23" spans="1:5" ht="12.75">
      <c r="A23" s="59" t="s">
        <v>154</v>
      </c>
      <c r="B23" s="60">
        <v>532</v>
      </c>
      <c r="C23" s="61" t="s">
        <v>1054</v>
      </c>
      <c r="D23" s="108">
        <v>0</v>
      </c>
      <c r="E23" s="109">
        <v>0</v>
      </c>
    </row>
    <row r="24" spans="1:5" ht="12.75">
      <c r="A24" s="59" t="s">
        <v>155</v>
      </c>
      <c r="B24" s="60">
        <v>538</v>
      </c>
      <c r="C24" s="61" t="s">
        <v>1057</v>
      </c>
      <c r="D24" s="108">
        <v>8.76</v>
      </c>
      <c r="E24" s="109">
        <v>26.85</v>
      </c>
    </row>
    <row r="25" spans="1:5" ht="12.75">
      <c r="A25" s="59" t="s">
        <v>156</v>
      </c>
      <c r="B25" s="60" t="s">
        <v>157</v>
      </c>
      <c r="C25" s="61" t="s">
        <v>1060</v>
      </c>
      <c r="D25" s="106">
        <f>SUM(D26:D33)</f>
        <v>247.95</v>
      </c>
      <c r="E25" s="107">
        <f>SUM(E26:E33)</f>
        <v>0</v>
      </c>
    </row>
    <row r="26" spans="1:5" ht="12.75">
      <c r="A26" s="59" t="s">
        <v>158</v>
      </c>
      <c r="B26" s="60">
        <v>541</v>
      </c>
      <c r="C26" s="61" t="s">
        <v>1063</v>
      </c>
      <c r="D26" s="108">
        <v>0</v>
      </c>
      <c r="E26" s="109">
        <v>0</v>
      </c>
    </row>
    <row r="27" spans="1:5" ht="12.75">
      <c r="A27" s="59" t="s">
        <v>159</v>
      </c>
      <c r="B27" s="60">
        <v>542</v>
      </c>
      <c r="C27" s="61" t="s">
        <v>1066</v>
      </c>
      <c r="D27" s="108">
        <v>0</v>
      </c>
      <c r="E27" s="109">
        <v>0</v>
      </c>
    </row>
    <row r="28" spans="1:5" ht="12.75">
      <c r="A28" s="59" t="s">
        <v>160</v>
      </c>
      <c r="B28" s="60">
        <v>543</v>
      </c>
      <c r="C28" s="61" t="s">
        <v>1069</v>
      </c>
      <c r="D28" s="108">
        <v>0</v>
      </c>
      <c r="E28" s="109">
        <v>0</v>
      </c>
    </row>
    <row r="29" spans="1:5" ht="12.75">
      <c r="A29" s="59" t="s">
        <v>161</v>
      </c>
      <c r="B29" s="60">
        <v>544</v>
      </c>
      <c r="C29" s="61" t="s">
        <v>1072</v>
      </c>
      <c r="D29" s="108">
        <v>0</v>
      </c>
      <c r="E29" s="109">
        <v>0</v>
      </c>
    </row>
    <row r="30" spans="1:5" ht="12.75">
      <c r="A30" s="59" t="s">
        <v>162</v>
      </c>
      <c r="B30" s="60">
        <v>545</v>
      </c>
      <c r="C30" s="61" t="s">
        <v>1075</v>
      </c>
      <c r="D30" s="108">
        <v>0</v>
      </c>
      <c r="E30" s="109">
        <v>0</v>
      </c>
    </row>
    <row r="31" spans="1:5" ht="12.75">
      <c r="A31" s="59" t="s">
        <v>163</v>
      </c>
      <c r="B31" s="60">
        <v>546</v>
      </c>
      <c r="C31" s="61" t="s">
        <v>1078</v>
      </c>
      <c r="D31" s="108">
        <v>0</v>
      </c>
      <c r="E31" s="109">
        <v>0</v>
      </c>
    </row>
    <row r="32" spans="1:5" ht="12.75">
      <c r="A32" s="59" t="s">
        <v>164</v>
      </c>
      <c r="B32" s="60">
        <v>548</v>
      </c>
      <c r="C32" s="61" t="s">
        <v>1080</v>
      </c>
      <c r="D32" s="108">
        <v>0</v>
      </c>
      <c r="E32" s="109">
        <v>0</v>
      </c>
    </row>
    <row r="33" spans="1:5" ht="12.75">
      <c r="A33" s="59" t="s">
        <v>165</v>
      </c>
      <c r="B33" s="60">
        <v>549</v>
      </c>
      <c r="C33" s="61" t="s">
        <v>1083</v>
      </c>
      <c r="D33" s="108">
        <v>247.95</v>
      </c>
      <c r="E33" s="109">
        <v>0</v>
      </c>
    </row>
    <row r="34" spans="1:5" ht="12.75" customHeight="1">
      <c r="A34" s="59" t="s">
        <v>166</v>
      </c>
      <c r="B34" s="60" t="s">
        <v>167</v>
      </c>
      <c r="C34" s="61" t="s">
        <v>1086</v>
      </c>
      <c r="D34" s="106">
        <f>SUM(D35:D40)</f>
        <v>7229.78</v>
      </c>
      <c r="E34" s="107">
        <f>SUM(E35:E40)</f>
        <v>0</v>
      </c>
    </row>
    <row r="35" spans="1:5" ht="12.75">
      <c r="A35" s="59" t="s">
        <v>168</v>
      </c>
      <c r="B35" s="60">
        <v>551</v>
      </c>
      <c r="C35" s="61" t="s">
        <v>1089</v>
      </c>
      <c r="D35" s="108">
        <v>7175.53</v>
      </c>
      <c r="E35" s="109">
        <v>0</v>
      </c>
    </row>
    <row r="36" spans="1:5" ht="12.75">
      <c r="A36" s="59" t="s">
        <v>169</v>
      </c>
      <c r="B36" s="60">
        <v>552</v>
      </c>
      <c r="C36" s="61" t="s">
        <v>1092</v>
      </c>
      <c r="D36" s="108">
        <v>54.25</v>
      </c>
      <c r="E36" s="109">
        <v>0</v>
      </c>
    </row>
    <row r="37" spans="1:5" ht="12.75">
      <c r="A37" s="59" t="s">
        <v>170</v>
      </c>
      <c r="B37" s="60">
        <v>553</v>
      </c>
      <c r="C37" s="61" t="s">
        <v>1095</v>
      </c>
      <c r="D37" s="108">
        <v>0</v>
      </c>
      <c r="E37" s="109">
        <v>0</v>
      </c>
    </row>
    <row r="38" spans="1:5" ht="12.75">
      <c r="A38" s="59" t="s">
        <v>171</v>
      </c>
      <c r="B38" s="60">
        <v>554</v>
      </c>
      <c r="C38" s="61" t="s">
        <v>1098</v>
      </c>
      <c r="D38" s="108">
        <v>0</v>
      </c>
      <c r="E38" s="109">
        <v>0</v>
      </c>
    </row>
    <row r="39" spans="1:5" ht="12.75">
      <c r="A39" s="59" t="s">
        <v>172</v>
      </c>
      <c r="B39" s="60">
        <v>556</v>
      </c>
      <c r="C39" s="61" t="s">
        <v>1101</v>
      </c>
      <c r="D39" s="108">
        <v>0</v>
      </c>
      <c r="E39" s="109">
        <v>0</v>
      </c>
    </row>
    <row r="40" spans="1:5" ht="12.75">
      <c r="A40" s="59" t="s">
        <v>173</v>
      </c>
      <c r="B40" s="60">
        <v>559</v>
      </c>
      <c r="C40" s="61" t="s">
        <v>1104</v>
      </c>
      <c r="D40" s="108">
        <v>0</v>
      </c>
      <c r="E40" s="109">
        <v>0</v>
      </c>
    </row>
    <row r="41" spans="1:5" ht="12.75">
      <c r="A41" s="59" t="s">
        <v>174</v>
      </c>
      <c r="B41" s="60" t="s">
        <v>175</v>
      </c>
      <c r="C41" s="61" t="s">
        <v>1107</v>
      </c>
      <c r="D41" s="106">
        <f>SUM(D42:D43)</f>
        <v>0</v>
      </c>
      <c r="E41" s="106">
        <f>SUM(E42:E43)</f>
        <v>0</v>
      </c>
    </row>
    <row r="42" spans="1:5" ht="12.75" customHeight="1">
      <c r="A42" s="59" t="s">
        <v>176</v>
      </c>
      <c r="B42" s="60">
        <v>581</v>
      </c>
      <c r="C42" s="61" t="s">
        <v>1110</v>
      </c>
      <c r="D42" s="108">
        <v>0</v>
      </c>
      <c r="E42" s="109">
        <v>0</v>
      </c>
    </row>
    <row r="43" spans="1:5" ht="12.75">
      <c r="A43" s="59" t="s">
        <v>177</v>
      </c>
      <c r="B43" s="60">
        <v>582</v>
      </c>
      <c r="C43" s="61" t="s">
        <v>1113</v>
      </c>
      <c r="D43" s="108">
        <v>0</v>
      </c>
      <c r="E43" s="109">
        <v>0</v>
      </c>
    </row>
    <row r="44" spans="1:5" ht="12.75">
      <c r="A44" s="59" t="s">
        <v>178</v>
      </c>
      <c r="B44" s="60" t="s">
        <v>179</v>
      </c>
      <c r="C44" s="61" t="s">
        <v>1116</v>
      </c>
      <c r="D44" s="106">
        <f>D45</f>
        <v>0</v>
      </c>
      <c r="E44" s="107">
        <f>E45</f>
        <v>0</v>
      </c>
    </row>
    <row r="45" spans="1:5" ht="12.75">
      <c r="A45" s="59" t="s">
        <v>180</v>
      </c>
      <c r="B45" s="60">
        <v>595</v>
      </c>
      <c r="C45" s="61" t="s">
        <v>1119</v>
      </c>
      <c r="D45" s="108">
        <v>0</v>
      </c>
      <c r="E45" s="109">
        <v>0</v>
      </c>
    </row>
    <row r="46" spans="1:5" ht="26.25" thickBot="1">
      <c r="A46" s="67" t="s">
        <v>181</v>
      </c>
      <c r="B46" s="68" t="s">
        <v>182</v>
      </c>
      <c r="C46" s="69" t="s">
        <v>1122</v>
      </c>
      <c r="D46" s="110">
        <f>D5+D10+D15+D21+D25+D34+D41+D44</f>
        <v>52564.75</v>
      </c>
      <c r="E46" s="111">
        <f>E5+E10+E15+E21+E25+E34+E41+E44</f>
        <v>3637.5</v>
      </c>
    </row>
    <row r="47" spans="1:5" ht="12.75">
      <c r="A47" s="72" t="s">
        <v>183</v>
      </c>
      <c r="B47" s="73"/>
      <c r="C47" s="74" t="s">
        <v>1250</v>
      </c>
      <c r="D47" s="77" t="s">
        <v>184</v>
      </c>
      <c r="E47" s="78" t="s">
        <v>185</v>
      </c>
    </row>
    <row r="48" spans="1:5" ht="12.75">
      <c r="A48" s="59" t="s">
        <v>186</v>
      </c>
      <c r="B48" s="79" t="s">
        <v>187</v>
      </c>
      <c r="C48" s="61" t="s">
        <v>1125</v>
      </c>
      <c r="D48" s="106">
        <f>SUM(D49:D51)</f>
        <v>29565.03</v>
      </c>
      <c r="E48" s="107">
        <f>SUM(E49:E51)</f>
        <v>8539.21</v>
      </c>
    </row>
    <row r="49" spans="1:5" ht="12.75">
      <c r="A49" s="59" t="s">
        <v>188</v>
      </c>
      <c r="B49" s="79">
        <v>601</v>
      </c>
      <c r="C49" s="61" t="s">
        <v>1128</v>
      </c>
      <c r="D49" s="108">
        <v>4743.14</v>
      </c>
      <c r="E49" s="109">
        <v>2780.24</v>
      </c>
    </row>
    <row r="50" spans="1:5" ht="12.75">
      <c r="A50" s="59" t="s">
        <v>189</v>
      </c>
      <c r="B50" s="79">
        <v>602</v>
      </c>
      <c r="C50" s="61" t="s">
        <v>1131</v>
      </c>
      <c r="D50" s="108">
        <v>24821.89</v>
      </c>
      <c r="E50" s="109">
        <v>5744.98</v>
      </c>
    </row>
    <row r="51" spans="1:5" ht="12.75">
      <c r="A51" s="59" t="s">
        <v>190</v>
      </c>
      <c r="B51" s="79">
        <v>604</v>
      </c>
      <c r="C51" s="61" t="s">
        <v>1134</v>
      </c>
      <c r="D51" s="108">
        <v>0</v>
      </c>
      <c r="E51" s="109">
        <v>13.99</v>
      </c>
    </row>
    <row r="52" spans="1:5" ht="12.75">
      <c r="A52" s="59" t="s">
        <v>191</v>
      </c>
      <c r="B52" s="79" t="s">
        <v>192</v>
      </c>
      <c r="C52" s="61" t="s">
        <v>1137</v>
      </c>
      <c r="D52" s="106">
        <f>SUM(D53:D56)</f>
        <v>0</v>
      </c>
      <c r="E52" s="107">
        <f>SUM(E53:E56)</f>
        <v>0</v>
      </c>
    </row>
    <row r="53" spans="1:5" ht="12.75">
      <c r="A53" s="59" t="s">
        <v>193</v>
      </c>
      <c r="B53" s="79">
        <v>611</v>
      </c>
      <c r="C53" s="61" t="s">
        <v>1140</v>
      </c>
      <c r="D53" s="108">
        <v>0</v>
      </c>
      <c r="E53" s="109">
        <v>0</v>
      </c>
    </row>
    <row r="54" spans="1:5" ht="12.75">
      <c r="A54" s="59" t="s">
        <v>194</v>
      </c>
      <c r="B54" s="79">
        <v>612</v>
      </c>
      <c r="C54" s="61" t="s">
        <v>1143</v>
      </c>
      <c r="D54" s="108">
        <v>0</v>
      </c>
      <c r="E54" s="109">
        <v>0</v>
      </c>
    </row>
    <row r="55" spans="1:5" ht="12.75">
      <c r="A55" s="59" t="s">
        <v>195</v>
      </c>
      <c r="B55" s="79">
        <v>613</v>
      </c>
      <c r="C55" s="61" t="s">
        <v>1146</v>
      </c>
      <c r="D55" s="108">
        <v>0</v>
      </c>
      <c r="E55" s="109">
        <v>0</v>
      </c>
    </row>
    <row r="56" spans="1:5" ht="12.75">
      <c r="A56" s="59" t="s">
        <v>196</v>
      </c>
      <c r="B56" s="79">
        <v>614</v>
      </c>
      <c r="C56" s="61" t="s">
        <v>1149</v>
      </c>
      <c r="D56" s="108">
        <v>0</v>
      </c>
      <c r="E56" s="109">
        <v>0</v>
      </c>
    </row>
    <row r="57" spans="1:5" ht="12.75">
      <c r="A57" s="59" t="s">
        <v>197</v>
      </c>
      <c r="B57" s="79" t="s">
        <v>198</v>
      </c>
      <c r="C57" s="61" t="s">
        <v>1152</v>
      </c>
      <c r="D57" s="106">
        <f>SUM(D58:D61)</f>
        <v>838.98</v>
      </c>
      <c r="E57" s="107">
        <f>SUM(E58:E61)</f>
        <v>15.6</v>
      </c>
    </row>
    <row r="58" spans="1:5" ht="12.75">
      <c r="A58" s="59" t="s">
        <v>199</v>
      </c>
      <c r="B58" s="79">
        <v>621</v>
      </c>
      <c r="C58" s="61" t="s">
        <v>1155</v>
      </c>
      <c r="D58" s="108">
        <v>0</v>
      </c>
      <c r="E58" s="109">
        <v>0</v>
      </c>
    </row>
    <row r="59" spans="1:5" ht="12.75">
      <c r="A59" s="59" t="s">
        <v>200</v>
      </c>
      <c r="B59" s="79">
        <v>622</v>
      </c>
      <c r="C59" s="61" t="s">
        <v>1158</v>
      </c>
      <c r="D59" s="108">
        <v>838.98</v>
      </c>
      <c r="E59" s="109">
        <v>15.6</v>
      </c>
    </row>
    <row r="60" spans="1:5" ht="12.75">
      <c r="A60" s="59" t="s">
        <v>201</v>
      </c>
      <c r="B60" s="79">
        <v>623</v>
      </c>
      <c r="C60" s="61" t="s">
        <v>1161</v>
      </c>
      <c r="D60" s="108">
        <v>0</v>
      </c>
      <c r="E60" s="109">
        <v>0</v>
      </c>
    </row>
    <row r="61" spans="1:5" ht="12.75">
      <c r="A61" s="59" t="s">
        <v>202</v>
      </c>
      <c r="B61" s="79">
        <v>624</v>
      </c>
      <c r="C61" s="61" t="s">
        <v>1163</v>
      </c>
      <c r="D61" s="108">
        <v>0</v>
      </c>
      <c r="E61" s="109">
        <v>0</v>
      </c>
    </row>
    <row r="62" spans="1:5" ht="12.75">
      <c r="A62" s="59" t="s">
        <v>203</v>
      </c>
      <c r="B62" s="79" t="s">
        <v>204</v>
      </c>
      <c r="C62" s="61" t="s">
        <v>1166</v>
      </c>
      <c r="D62" s="106">
        <f>SUM(D63:D69)</f>
        <v>2443.58</v>
      </c>
      <c r="E62" s="107">
        <f>SUM(E63:E69)</f>
        <v>1732.8</v>
      </c>
    </row>
    <row r="63" spans="1:5" ht="12.75">
      <c r="A63" s="59" t="s">
        <v>205</v>
      </c>
      <c r="B63" s="79">
        <v>641</v>
      </c>
      <c r="C63" s="61" t="s">
        <v>1169</v>
      </c>
      <c r="D63" s="108">
        <v>0</v>
      </c>
      <c r="E63" s="109">
        <v>0</v>
      </c>
    </row>
    <row r="64" spans="1:5" ht="12.75">
      <c r="A64" s="59" t="s">
        <v>206</v>
      </c>
      <c r="B64" s="79">
        <v>642</v>
      </c>
      <c r="C64" s="61" t="s">
        <v>1172</v>
      </c>
      <c r="D64" s="108">
        <v>91.23</v>
      </c>
      <c r="E64" s="109">
        <v>0</v>
      </c>
    </row>
    <row r="65" spans="1:5" ht="12.75">
      <c r="A65" s="59" t="s">
        <v>207</v>
      </c>
      <c r="B65" s="79">
        <v>643</v>
      </c>
      <c r="C65" s="61" t="s">
        <v>1175</v>
      </c>
      <c r="D65" s="108">
        <v>0</v>
      </c>
      <c r="E65" s="109">
        <v>0</v>
      </c>
    </row>
    <row r="66" spans="1:5" ht="12.75">
      <c r="A66" s="59" t="s">
        <v>208</v>
      </c>
      <c r="B66" s="79">
        <v>644</v>
      </c>
      <c r="C66" s="61" t="s">
        <v>1178</v>
      </c>
      <c r="D66" s="108">
        <v>176.48</v>
      </c>
      <c r="E66" s="109">
        <v>0</v>
      </c>
    </row>
    <row r="67" spans="1:5" ht="12.75">
      <c r="A67" s="59" t="s">
        <v>209</v>
      </c>
      <c r="B67" s="79">
        <v>645</v>
      </c>
      <c r="C67" s="61" t="s">
        <v>1181</v>
      </c>
      <c r="D67" s="108">
        <v>0</v>
      </c>
      <c r="E67" s="109">
        <v>0</v>
      </c>
    </row>
    <row r="68" spans="1:5" ht="12.75">
      <c r="A68" s="59" t="s">
        <v>210</v>
      </c>
      <c r="B68" s="79">
        <v>648</v>
      </c>
      <c r="C68" s="61" t="s">
        <v>1184</v>
      </c>
      <c r="D68" s="108">
        <v>0</v>
      </c>
      <c r="E68" s="109">
        <v>0</v>
      </c>
    </row>
    <row r="69" spans="1:5" ht="12.75">
      <c r="A69" s="59" t="s">
        <v>211</v>
      </c>
      <c r="B69" s="79">
        <v>649</v>
      </c>
      <c r="C69" s="61" t="s">
        <v>1187</v>
      </c>
      <c r="D69" s="108">
        <v>2175.87</v>
      </c>
      <c r="E69" s="109">
        <v>1732.8</v>
      </c>
    </row>
    <row r="70" spans="1:5" ht="12.75" customHeight="1">
      <c r="A70" s="59" t="s">
        <v>212</v>
      </c>
      <c r="B70" s="79" t="s">
        <v>213</v>
      </c>
      <c r="C70" s="61" t="s">
        <v>1190</v>
      </c>
      <c r="D70" s="106">
        <f>SUM(D71:D77)</f>
        <v>61.4</v>
      </c>
      <c r="E70" s="107">
        <f>SUM(E71:E77)</f>
        <v>0</v>
      </c>
    </row>
    <row r="71" spans="1:5" ht="12.75" customHeight="1">
      <c r="A71" s="59" t="s">
        <v>214</v>
      </c>
      <c r="B71" s="79">
        <v>652</v>
      </c>
      <c r="C71" s="61" t="s">
        <v>1193</v>
      </c>
      <c r="D71" s="108">
        <v>57.15</v>
      </c>
      <c r="E71" s="109">
        <v>0</v>
      </c>
    </row>
    <row r="72" spans="1:5" ht="12.75">
      <c r="A72" s="59" t="s">
        <v>215</v>
      </c>
      <c r="B72" s="79">
        <v>653</v>
      </c>
      <c r="C72" s="61" t="s">
        <v>1195</v>
      </c>
      <c r="D72" s="108">
        <v>0</v>
      </c>
      <c r="E72" s="109">
        <v>0</v>
      </c>
    </row>
    <row r="73" spans="1:5" ht="12.75">
      <c r="A73" s="59" t="s">
        <v>216</v>
      </c>
      <c r="B73" s="79">
        <v>654</v>
      </c>
      <c r="C73" s="61" t="s">
        <v>1197</v>
      </c>
      <c r="D73" s="108">
        <v>4.25</v>
      </c>
      <c r="E73" s="109">
        <v>0</v>
      </c>
    </row>
    <row r="74" spans="1:5" ht="12.75">
      <c r="A74" s="59" t="s">
        <v>217</v>
      </c>
      <c r="B74" s="79">
        <v>655</v>
      </c>
      <c r="C74" s="61" t="s">
        <v>1200</v>
      </c>
      <c r="D74" s="108">
        <v>0</v>
      </c>
      <c r="E74" s="109">
        <v>0</v>
      </c>
    </row>
    <row r="75" spans="1:5" ht="12.75">
      <c r="A75" s="59" t="s">
        <v>218</v>
      </c>
      <c r="B75" s="79">
        <v>656</v>
      </c>
      <c r="C75" s="61" t="s">
        <v>1203</v>
      </c>
      <c r="D75" s="108">
        <v>0</v>
      </c>
      <c r="E75" s="109">
        <v>0</v>
      </c>
    </row>
    <row r="76" spans="1:5" ht="12.75">
      <c r="A76" s="59" t="s">
        <v>219</v>
      </c>
      <c r="B76" s="79">
        <v>657</v>
      </c>
      <c r="C76" s="61" t="s">
        <v>1206</v>
      </c>
      <c r="D76" s="108">
        <v>0</v>
      </c>
      <c r="E76" s="109">
        <v>0</v>
      </c>
    </row>
    <row r="77" spans="1:5" ht="12.75">
      <c r="A77" s="59" t="s">
        <v>220</v>
      </c>
      <c r="B77" s="79">
        <v>659</v>
      </c>
      <c r="C77" s="61" t="s">
        <v>1209</v>
      </c>
      <c r="D77" s="108">
        <v>0</v>
      </c>
      <c r="E77" s="109">
        <v>0</v>
      </c>
    </row>
    <row r="78" spans="1:5" ht="12.75">
      <c r="A78" s="59" t="s">
        <v>221</v>
      </c>
      <c r="B78" s="79" t="s">
        <v>222</v>
      </c>
      <c r="C78" s="61" t="s">
        <v>1212</v>
      </c>
      <c r="D78" s="106">
        <f>SUM(D79:D81)</f>
        <v>0</v>
      </c>
      <c r="E78" s="107">
        <f>SUM(E79:E81)</f>
        <v>0</v>
      </c>
    </row>
    <row r="79" spans="1:5" ht="12.75" customHeight="1">
      <c r="A79" s="59" t="s">
        <v>223</v>
      </c>
      <c r="B79" s="79">
        <v>681</v>
      </c>
      <c r="C79" s="61" t="s">
        <v>1215</v>
      </c>
      <c r="D79" s="108">
        <v>0</v>
      </c>
      <c r="E79" s="109">
        <v>0</v>
      </c>
    </row>
    <row r="80" spans="1:5" ht="12.75">
      <c r="A80" s="59" t="s">
        <v>224</v>
      </c>
      <c r="B80" s="79">
        <v>682</v>
      </c>
      <c r="C80" s="61" t="s">
        <v>1218</v>
      </c>
      <c r="D80" s="108">
        <v>0</v>
      </c>
      <c r="E80" s="109">
        <v>0</v>
      </c>
    </row>
    <row r="81" spans="1:5" ht="12.75">
      <c r="A81" s="59" t="s">
        <v>225</v>
      </c>
      <c r="B81" s="79">
        <v>684</v>
      </c>
      <c r="C81" s="61" t="s">
        <v>1221</v>
      </c>
      <c r="D81" s="108">
        <v>0</v>
      </c>
      <c r="E81" s="109">
        <v>0</v>
      </c>
    </row>
    <row r="82" spans="1:5" ht="12.75">
      <c r="A82" s="59" t="s">
        <v>226</v>
      </c>
      <c r="B82" s="79" t="s">
        <v>227</v>
      </c>
      <c r="C82" s="61" t="s">
        <v>1224</v>
      </c>
      <c r="D82" s="106">
        <f>D83</f>
        <v>19657.98</v>
      </c>
      <c r="E82" s="107">
        <f>E83</f>
        <v>0</v>
      </c>
    </row>
    <row r="83" spans="1:5" ht="12.75">
      <c r="A83" s="59" t="s">
        <v>228</v>
      </c>
      <c r="B83" s="79">
        <v>691</v>
      </c>
      <c r="C83" s="61" t="s">
        <v>1227</v>
      </c>
      <c r="D83" s="108">
        <v>19657.98</v>
      </c>
      <c r="E83" s="109">
        <v>0</v>
      </c>
    </row>
    <row r="84" spans="1:5" ht="38.25">
      <c r="A84" s="59" t="s">
        <v>229</v>
      </c>
      <c r="B84" s="80" t="s">
        <v>230</v>
      </c>
      <c r="C84" s="61" t="s">
        <v>1230</v>
      </c>
      <c r="D84" s="106">
        <f>D48+D52+D57+D62+D70+D78+D82</f>
        <v>52566.97</v>
      </c>
      <c r="E84" s="107">
        <f>E48+E52+E57+E62+E70+E78+E82</f>
        <v>10287.609999999999</v>
      </c>
    </row>
    <row r="85" spans="1:5" ht="12.75">
      <c r="A85" s="81" t="s">
        <v>231</v>
      </c>
      <c r="B85" s="79" t="s">
        <v>232</v>
      </c>
      <c r="C85" s="61" t="s">
        <v>1233</v>
      </c>
      <c r="D85" s="106">
        <f>D84-D46</f>
        <v>2.220000000001164</v>
      </c>
      <c r="E85" s="107">
        <f>E84-E46</f>
        <v>6650.109999999999</v>
      </c>
    </row>
    <row r="86" spans="1:5" ht="12.75">
      <c r="A86" s="59" t="s">
        <v>233</v>
      </c>
      <c r="B86" s="79">
        <v>591</v>
      </c>
      <c r="C86" s="61" t="s">
        <v>1236</v>
      </c>
      <c r="D86" s="108">
        <v>0</v>
      </c>
      <c r="E86" s="109">
        <v>0</v>
      </c>
    </row>
    <row r="87" spans="1:5" ht="13.5" thickBot="1">
      <c r="A87" s="81" t="s">
        <v>234</v>
      </c>
      <c r="B87" s="82" t="s">
        <v>235</v>
      </c>
      <c r="C87" s="69" t="s">
        <v>1239</v>
      </c>
      <c r="D87" s="112">
        <f>D85-D86</f>
        <v>2.220000000001164</v>
      </c>
      <c r="E87" s="113">
        <f>E85-E86</f>
        <v>6650.109999999999</v>
      </c>
    </row>
    <row r="88" spans="1:4" ht="13.5" thickBot="1">
      <c r="A88" s="85"/>
      <c r="B88" s="86"/>
      <c r="C88" s="87"/>
      <c r="D88" s="88" t="s">
        <v>236</v>
      </c>
    </row>
    <row r="89" spans="1:4" s="95" customFormat="1" ht="12.75" customHeight="1">
      <c r="A89" s="90" t="s">
        <v>237</v>
      </c>
      <c r="B89" s="91" t="s">
        <v>238</v>
      </c>
      <c r="C89" s="92" t="s">
        <v>1242</v>
      </c>
      <c r="D89" s="93">
        <f>D87+E87</f>
        <v>6652.33</v>
      </c>
    </row>
    <row r="90" spans="1:4" s="95" customFormat="1" ht="12.75" customHeight="1" thickBot="1">
      <c r="A90" s="96" t="s">
        <v>239</v>
      </c>
      <c r="B90" s="97" t="s">
        <v>240</v>
      </c>
      <c r="C90" s="98" t="s">
        <v>1245</v>
      </c>
      <c r="D90" s="99">
        <f>D87+E87-D86-E86</f>
        <v>6652.33</v>
      </c>
    </row>
    <row r="91" spans="1:3" s="95" customFormat="1" ht="12.75" customHeight="1">
      <c r="A91" s="100"/>
      <c r="B91" s="101"/>
      <c r="C91" s="101"/>
    </row>
    <row r="92" spans="2:3" s="95" customFormat="1" ht="12.75" customHeight="1">
      <c r="B92" s="102"/>
      <c r="C92" s="102"/>
    </row>
    <row r="93" spans="1:3" s="95" customFormat="1" ht="25.5">
      <c r="A93" s="103" t="s">
        <v>100</v>
      </c>
      <c r="B93" s="102"/>
      <c r="C93" s="102"/>
    </row>
    <row r="94" spans="1:3" s="95" customFormat="1" ht="51">
      <c r="A94" s="606" t="s">
        <v>112</v>
      </c>
      <c r="B94" s="102"/>
      <c r="C94" s="102"/>
    </row>
  </sheetData>
  <mergeCells count="2">
    <mergeCell ref="C1:D1"/>
    <mergeCell ref="A2:E2"/>
  </mergeCells>
  <printOptions/>
  <pageMargins left="0.5905511811023623" right="0" top="0.984251968503937" bottom="0.984251968503937" header="0.5118110236220472" footer="0.5118110236220472"/>
  <pageSetup fitToHeight="2" fitToWidth="1" horizontalDpi="300" verticalDpi="300" orientation="portrait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8" sqref="A8"/>
    </sheetView>
  </sheetViews>
  <sheetFormatPr defaultColWidth="9.140625" defaultRowHeight="12.75"/>
  <cols>
    <col min="2" max="2" width="11.8515625" style="0" bestFit="1" customWidth="1"/>
    <col min="3" max="3" width="59.00390625" style="0" bestFit="1" customWidth="1"/>
    <col min="4" max="4" width="15.57421875" style="0" customWidth="1"/>
    <col min="5" max="5" width="21.00390625" style="0" bestFit="1" customWidth="1"/>
    <col min="6" max="6" width="12.28125" style="0" bestFit="1" customWidth="1"/>
  </cols>
  <sheetData>
    <row r="1" spans="1:8" ht="15.75">
      <c r="A1" s="162" t="s">
        <v>898</v>
      </c>
      <c r="B1" s="182"/>
      <c r="C1" s="182"/>
      <c r="D1" s="182"/>
      <c r="E1" s="182"/>
      <c r="F1" s="182"/>
      <c r="G1" s="182"/>
      <c r="H1" s="182"/>
    </row>
    <row r="3" spans="1:8" s="664" customFormat="1" ht="15">
      <c r="A3" s="205" t="s">
        <v>899</v>
      </c>
      <c r="B3" s="689"/>
      <c r="C3" s="799"/>
      <c r="D3" s="689"/>
      <c r="E3" s="689"/>
      <c r="F3" s="689"/>
      <c r="G3" s="689"/>
      <c r="H3" s="689"/>
    </row>
    <row r="4" s="664" customFormat="1" ht="14.25"/>
    <row r="5" spans="1:8" s="664" customFormat="1" ht="15.75" thickBot="1">
      <c r="A5" s="689"/>
      <c r="B5" s="689"/>
      <c r="C5" s="689"/>
      <c r="D5" s="689"/>
      <c r="E5" s="689"/>
      <c r="F5" s="758" t="s">
        <v>900</v>
      </c>
      <c r="G5" s="689"/>
      <c r="H5" s="689"/>
    </row>
    <row r="6" spans="1:8" s="664" customFormat="1" ht="15">
      <c r="A6" s="800" t="s">
        <v>340</v>
      </c>
      <c r="B6" s="801" t="s">
        <v>340</v>
      </c>
      <c r="C6" s="944" t="s">
        <v>901</v>
      </c>
      <c r="D6" s="802" t="s">
        <v>902</v>
      </c>
      <c r="E6" s="803" t="s">
        <v>903</v>
      </c>
      <c r="F6" s="804" t="s">
        <v>904</v>
      </c>
      <c r="G6" s="689"/>
      <c r="H6" s="805"/>
    </row>
    <row r="7" spans="1:8" s="664" customFormat="1" ht="15.75" thickBot="1">
      <c r="A7" s="806" t="s">
        <v>905</v>
      </c>
      <c r="B7" s="807" t="s">
        <v>344</v>
      </c>
      <c r="C7" s="945"/>
      <c r="D7" s="808" t="s">
        <v>906</v>
      </c>
      <c r="E7" s="808" t="s">
        <v>907</v>
      </c>
      <c r="F7" s="809"/>
      <c r="G7" s="689"/>
      <c r="H7" s="689"/>
    </row>
    <row r="8" spans="1:6" s="761" customFormat="1" ht="30">
      <c r="A8" s="980">
        <v>1</v>
      </c>
      <c r="B8" s="981" t="s">
        <v>279</v>
      </c>
      <c r="C8" s="982" t="s">
        <v>280</v>
      </c>
      <c r="D8" s="979"/>
      <c r="E8" s="979"/>
      <c r="F8" s="979"/>
    </row>
    <row r="9" spans="1:8" s="664" customFormat="1" ht="15">
      <c r="A9" s="977">
        <v>2</v>
      </c>
      <c r="B9" s="978" t="s">
        <v>129</v>
      </c>
      <c r="C9" s="978" t="s">
        <v>281</v>
      </c>
      <c r="D9" s="979">
        <v>95009000</v>
      </c>
      <c r="E9" s="979">
        <v>95006642.28</v>
      </c>
      <c r="F9" s="667">
        <f>D9-E9</f>
        <v>2357.719999998808</v>
      </c>
      <c r="G9" s="689"/>
      <c r="H9" s="689"/>
    </row>
    <row r="10" spans="1:6" s="664" customFormat="1" ht="15">
      <c r="A10" s="810">
        <v>3</v>
      </c>
      <c r="B10" s="813" t="s">
        <v>130</v>
      </c>
      <c r="C10" s="811" t="s">
        <v>347</v>
      </c>
      <c r="D10" s="812">
        <v>6044000</v>
      </c>
      <c r="E10" s="812">
        <v>6044000</v>
      </c>
      <c r="F10" s="668">
        <v>0</v>
      </c>
    </row>
    <row r="11" spans="1:6" s="680" customFormat="1" ht="15.75" thickBot="1">
      <c r="A11" s="815">
        <v>4</v>
      </c>
      <c r="B11" s="816"/>
      <c r="C11" s="817" t="s">
        <v>282</v>
      </c>
      <c r="D11" s="818">
        <f>SUM(D9:D10)</f>
        <v>101053000</v>
      </c>
      <c r="E11" s="818">
        <f>SUM(E9:E10)</f>
        <v>101050642.28</v>
      </c>
      <c r="F11" s="819">
        <f>SUM(F9:F10)</f>
        <v>2357.719999998808</v>
      </c>
    </row>
    <row r="12" spans="4:6" s="664" customFormat="1" ht="14.25">
      <c r="D12" s="814"/>
      <c r="E12" s="814"/>
      <c r="F12" s="814"/>
    </row>
    <row r="13" spans="1:6" s="664" customFormat="1" ht="15">
      <c r="A13" s="799" t="s">
        <v>908</v>
      </c>
      <c r="D13" s="709"/>
      <c r="E13" s="709"/>
      <c r="F13" s="709"/>
    </row>
    <row r="14" s="664" customFormat="1" ht="15">
      <c r="A14" s="689" t="s">
        <v>909</v>
      </c>
    </row>
    <row r="15" spans="1:6" s="664" customFormat="1" ht="15">
      <c r="A15" s="689" t="s">
        <v>910</v>
      </c>
      <c r="F15" s="709"/>
    </row>
    <row r="16" s="664" customFormat="1" ht="15">
      <c r="A16" s="689" t="s">
        <v>911</v>
      </c>
    </row>
    <row r="17" s="664" customFormat="1" ht="15">
      <c r="A17" s="689" t="s">
        <v>912</v>
      </c>
    </row>
  </sheetData>
  <mergeCells count="1">
    <mergeCell ref="C6:C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5"/>
  </sheetPr>
  <dimension ref="A1:E91"/>
  <sheetViews>
    <sheetView workbookViewId="0" topLeftCell="A1">
      <selection activeCell="A1" sqref="A1"/>
    </sheetView>
  </sheetViews>
  <sheetFormatPr defaultColWidth="9.140625" defaultRowHeight="12.75"/>
  <cols>
    <col min="1" max="1" width="65.8515625" style="0" customWidth="1"/>
    <col min="2" max="2" width="17.140625" style="820" customWidth="1"/>
    <col min="3" max="3" width="27.140625" style="0" customWidth="1"/>
    <col min="4" max="4" width="17.57421875" style="0" customWidth="1"/>
  </cols>
  <sheetData>
    <row r="1" ht="15.75">
      <c r="A1" s="338" t="s">
        <v>917</v>
      </c>
    </row>
    <row r="3" spans="1:2" s="664" customFormat="1" ht="14.25">
      <c r="A3" s="687" t="s">
        <v>918</v>
      </c>
      <c r="B3" s="825"/>
    </row>
    <row r="4" s="664" customFormat="1" ht="15" thickBot="1">
      <c r="B4" s="825"/>
    </row>
    <row r="5" spans="1:2" s="680" customFormat="1" ht="15">
      <c r="A5" s="828" t="s">
        <v>919</v>
      </c>
      <c r="B5" s="829">
        <f>SUM(B6:B9)</f>
        <v>9285</v>
      </c>
    </row>
    <row r="6" spans="1:2" s="664" customFormat="1" ht="15">
      <c r="A6" s="695" t="s">
        <v>920</v>
      </c>
      <c r="B6" s="826">
        <v>9278</v>
      </c>
    </row>
    <row r="7" spans="1:2" s="664" customFormat="1" ht="13.5" customHeight="1">
      <c r="A7" s="695" t="s">
        <v>132</v>
      </c>
      <c r="B7" s="826">
        <v>0</v>
      </c>
    </row>
    <row r="8" spans="1:2" s="664" customFormat="1" ht="15">
      <c r="A8" s="695" t="s">
        <v>131</v>
      </c>
      <c r="B8" s="826">
        <v>7</v>
      </c>
    </row>
    <row r="9" spans="1:2" s="664" customFormat="1" ht="15.75" thickBot="1">
      <c r="A9" s="733" t="s">
        <v>133</v>
      </c>
      <c r="B9" s="827">
        <v>0</v>
      </c>
    </row>
    <row r="10" ht="12.75">
      <c r="A10" s="214"/>
    </row>
    <row r="11" ht="12.75">
      <c r="A11" s="214" t="s">
        <v>609</v>
      </c>
    </row>
    <row r="12" ht="12" customHeight="1">
      <c r="A12" s="214" t="s">
        <v>921</v>
      </c>
    </row>
    <row r="13" ht="11.25" customHeight="1">
      <c r="A13" s="214" t="s">
        <v>922</v>
      </c>
    </row>
    <row r="14" ht="12" customHeight="1">
      <c r="A14" s="214" t="s">
        <v>923</v>
      </c>
    </row>
    <row r="15" spans="1:4" ht="12.75">
      <c r="A15" s="173"/>
      <c r="C15" s="346"/>
      <c r="D15" s="346"/>
    </row>
    <row r="16" spans="1:5" ht="12.75">
      <c r="A16" s="173" t="s">
        <v>924</v>
      </c>
      <c r="B16" s="821"/>
      <c r="C16" s="199"/>
      <c r="D16" s="346"/>
      <c r="E16" s="346"/>
    </row>
    <row r="17" spans="1:5" ht="12.75">
      <c r="A17" s="182" t="s">
        <v>925</v>
      </c>
      <c r="B17" s="821"/>
      <c r="C17" s="199"/>
      <c r="D17" s="346"/>
      <c r="E17" s="346"/>
    </row>
    <row r="18" spans="1:5" ht="12.75">
      <c r="A18" s="182" t="s">
        <v>926</v>
      </c>
      <c r="B18" s="821"/>
      <c r="C18" s="199"/>
      <c r="D18" s="346"/>
      <c r="E18" s="346"/>
    </row>
    <row r="19" spans="1:5" ht="15" customHeight="1">
      <c r="A19" s="182" t="s">
        <v>927</v>
      </c>
      <c r="B19" s="821"/>
      <c r="C19" s="233"/>
      <c r="D19" s="233"/>
      <c r="E19" s="280"/>
    </row>
    <row r="20" spans="1:5" ht="27.75" customHeight="1">
      <c r="A20" s="894" t="s">
        <v>928</v>
      </c>
      <c r="B20" s="894"/>
      <c r="C20" s="604"/>
      <c r="D20" s="233"/>
      <c r="E20" s="280"/>
    </row>
    <row r="21" spans="1:5" ht="28.5" customHeight="1">
      <c r="A21" s="894" t="s">
        <v>929</v>
      </c>
      <c r="B21" s="894"/>
      <c r="C21" s="604"/>
      <c r="D21" s="233"/>
      <c r="E21" s="233"/>
    </row>
    <row r="22" spans="1:5" ht="27" customHeight="1">
      <c r="A22" s="894" t="s">
        <v>930</v>
      </c>
      <c r="B22" s="894"/>
      <c r="C22" s="604"/>
      <c r="D22" s="233"/>
      <c r="E22" s="233"/>
    </row>
    <row r="23" spans="1:5" ht="12" customHeight="1">
      <c r="A23" s="182" t="s">
        <v>931</v>
      </c>
      <c r="B23" s="822"/>
      <c r="C23" s="233"/>
      <c r="D23" s="233"/>
      <c r="E23" s="233"/>
    </row>
    <row r="24" spans="1:5" ht="12.75">
      <c r="A24" s="182" t="s">
        <v>932</v>
      </c>
      <c r="B24" s="822"/>
      <c r="C24" s="233"/>
      <c r="D24" s="233"/>
      <c r="E24" s="233"/>
    </row>
    <row r="25" spans="1:5" ht="25.5" customHeight="1">
      <c r="A25" s="894" t="s">
        <v>933</v>
      </c>
      <c r="B25" s="894"/>
      <c r="C25" s="233"/>
      <c r="D25" s="233"/>
      <c r="E25" s="233"/>
    </row>
    <row r="26" spans="1:5" ht="12.75">
      <c r="A26" s="182" t="s">
        <v>934</v>
      </c>
      <c r="B26" s="822"/>
      <c r="C26" s="233"/>
      <c r="D26" s="233"/>
      <c r="E26" s="233"/>
    </row>
    <row r="27" spans="1:5" ht="27.75" customHeight="1">
      <c r="A27" s="358"/>
      <c r="B27" s="823"/>
      <c r="C27" s="346"/>
      <c r="D27" s="346"/>
      <c r="E27" s="346"/>
    </row>
    <row r="28" spans="1:5" ht="12.75">
      <c r="A28" s="199"/>
      <c r="B28" s="823"/>
      <c r="C28" s="346"/>
      <c r="D28" s="346"/>
      <c r="E28" s="346"/>
    </row>
    <row r="29" spans="1:5" ht="12.75">
      <c r="A29" s="280"/>
      <c r="B29" s="824"/>
      <c r="C29" s="280"/>
      <c r="D29" s="280"/>
      <c r="E29" s="346"/>
    </row>
    <row r="30" spans="1:5" ht="12.75">
      <c r="A30" s="280"/>
      <c r="B30" s="824"/>
      <c r="C30" s="280"/>
      <c r="D30" s="280"/>
      <c r="E30" s="346"/>
    </row>
    <row r="31" spans="1:5" ht="12.75">
      <c r="A31" s="233"/>
      <c r="B31" s="822"/>
      <c r="C31" s="233"/>
      <c r="D31" s="233"/>
      <c r="E31" s="346"/>
    </row>
    <row r="32" spans="1:5" ht="12.75">
      <c r="A32" s="233"/>
      <c r="B32" s="822"/>
      <c r="C32" s="233"/>
      <c r="D32" s="233"/>
      <c r="E32" s="346"/>
    </row>
    <row r="33" spans="1:5" ht="12.75">
      <c r="A33" s="233"/>
      <c r="B33" s="822"/>
      <c r="C33" s="233"/>
      <c r="D33" s="233"/>
      <c r="E33" s="346"/>
    </row>
    <row r="34" spans="1:5" ht="12.75">
      <c r="A34" s="233"/>
      <c r="B34" s="822"/>
      <c r="C34" s="233"/>
      <c r="D34" s="233"/>
      <c r="E34" s="346"/>
    </row>
    <row r="35" spans="1:5" ht="12.75">
      <c r="A35" s="233"/>
      <c r="B35" s="822"/>
      <c r="C35" s="233"/>
      <c r="D35" s="233"/>
      <c r="E35" s="346"/>
    </row>
    <row r="36" spans="1:5" ht="12.75">
      <c r="A36" s="233"/>
      <c r="B36" s="822"/>
      <c r="C36" s="233"/>
      <c r="D36" s="233"/>
      <c r="E36" s="346"/>
    </row>
    <row r="37" spans="1:5" ht="12.75">
      <c r="A37" s="340"/>
      <c r="B37" s="823"/>
      <c r="C37" s="346"/>
      <c r="D37" s="346"/>
      <c r="E37" s="346"/>
    </row>
    <row r="38" spans="1:5" ht="12.75">
      <c r="A38" s="340"/>
      <c r="B38" s="823"/>
      <c r="C38" s="346"/>
      <c r="D38" s="346"/>
      <c r="E38" s="346"/>
    </row>
    <row r="39" spans="1:5" ht="12.75">
      <c r="A39" s="340"/>
      <c r="B39" s="823"/>
      <c r="C39" s="346"/>
      <c r="D39" s="346"/>
      <c r="E39" s="346"/>
    </row>
    <row r="40" spans="1:5" ht="12.75">
      <c r="A40" s="340"/>
      <c r="B40" s="823"/>
      <c r="C40" s="346"/>
      <c r="D40" s="346"/>
      <c r="E40" s="346"/>
    </row>
    <row r="41" spans="1:5" ht="12.75">
      <c r="A41" s="280"/>
      <c r="B41" s="824"/>
      <c r="C41" s="280"/>
      <c r="D41" s="280"/>
      <c r="E41" s="346"/>
    </row>
    <row r="42" spans="1:5" ht="12.75">
      <c r="A42" s="280"/>
      <c r="B42" s="824"/>
      <c r="C42" s="280"/>
      <c r="D42" s="280"/>
      <c r="E42" s="346"/>
    </row>
    <row r="43" spans="1:5" ht="12.75">
      <c r="A43" s="280"/>
      <c r="B43" s="824"/>
      <c r="C43" s="280"/>
      <c r="D43" s="280"/>
      <c r="E43" s="346"/>
    </row>
    <row r="44" spans="1:5" ht="12.75">
      <c r="A44" s="280"/>
      <c r="B44" s="824"/>
      <c r="C44" s="280"/>
      <c r="D44" s="280"/>
      <c r="E44" s="346"/>
    </row>
    <row r="45" spans="1:5" ht="12.75">
      <c r="A45" s="280"/>
      <c r="B45" s="824"/>
      <c r="C45" s="280"/>
      <c r="D45" s="280"/>
      <c r="E45" s="346"/>
    </row>
    <row r="46" spans="1:5" ht="12.75">
      <c r="A46" s="280"/>
      <c r="B46" s="824"/>
      <c r="C46" s="280"/>
      <c r="D46" s="280"/>
      <c r="E46" s="346"/>
    </row>
    <row r="47" spans="1:5" ht="12.75">
      <c r="A47" s="280"/>
      <c r="B47" s="824"/>
      <c r="C47" s="280"/>
      <c r="D47" s="280"/>
      <c r="E47" s="346"/>
    </row>
    <row r="48" spans="1:5" ht="12.75">
      <c r="A48" s="280"/>
      <c r="B48" s="824"/>
      <c r="C48" s="280"/>
      <c r="D48" s="280"/>
      <c r="E48" s="346"/>
    </row>
    <row r="49" spans="1:5" ht="12.75">
      <c r="A49" s="358"/>
      <c r="B49" s="823"/>
      <c r="C49" s="346"/>
      <c r="D49" s="346"/>
      <c r="E49" s="346"/>
    </row>
    <row r="50" spans="1:5" ht="12.75">
      <c r="A50" s="358"/>
      <c r="B50" s="823"/>
      <c r="C50" s="346"/>
      <c r="D50" s="346"/>
      <c r="E50" s="346"/>
    </row>
    <row r="51" spans="1:5" ht="12.75">
      <c r="A51" s="346"/>
      <c r="B51" s="823"/>
      <c r="C51" s="346"/>
      <c r="D51" s="346"/>
      <c r="E51" s="346"/>
    </row>
    <row r="52" spans="1:4" ht="12.75">
      <c r="A52" s="346"/>
      <c r="B52" s="823"/>
      <c r="C52" s="346"/>
      <c r="D52" s="346"/>
    </row>
    <row r="53" spans="1:4" ht="12.75">
      <c r="A53" s="346"/>
      <c r="B53" s="823"/>
      <c r="C53" s="346"/>
      <c r="D53" s="346"/>
    </row>
    <row r="54" spans="1:4" ht="12.75">
      <c r="A54" s="346"/>
      <c r="B54" s="823"/>
      <c r="C54" s="346"/>
      <c r="D54" s="346"/>
    </row>
    <row r="55" spans="1:4" ht="12.75">
      <c r="A55" s="346"/>
      <c r="B55" s="823"/>
      <c r="C55" s="346"/>
      <c r="D55" s="346"/>
    </row>
    <row r="56" spans="1:4" ht="12.75">
      <c r="A56" s="346"/>
      <c r="B56" s="823"/>
      <c r="C56" s="346"/>
      <c r="D56" s="346"/>
    </row>
    <row r="57" spans="1:4" ht="12.75">
      <c r="A57" s="346"/>
      <c r="B57" s="823"/>
      <c r="C57" s="346"/>
      <c r="D57" s="346"/>
    </row>
    <row r="58" spans="1:4" ht="12.75">
      <c r="A58" s="346"/>
      <c r="B58" s="823"/>
      <c r="C58" s="346"/>
      <c r="D58" s="346"/>
    </row>
    <row r="59" spans="1:4" ht="12.75">
      <c r="A59" s="346"/>
      <c r="B59" s="823"/>
      <c r="C59" s="346"/>
      <c r="D59" s="346"/>
    </row>
    <row r="60" spans="1:4" ht="12.75">
      <c r="A60" s="346"/>
      <c r="B60" s="823"/>
      <c r="C60" s="346"/>
      <c r="D60" s="346"/>
    </row>
    <row r="61" spans="1:4" ht="12.75">
      <c r="A61" s="346"/>
      <c r="B61" s="823"/>
      <c r="C61" s="346"/>
      <c r="D61" s="346"/>
    </row>
    <row r="62" spans="1:4" ht="12.75">
      <c r="A62" s="346"/>
      <c r="B62" s="823"/>
      <c r="C62" s="346"/>
      <c r="D62" s="346"/>
    </row>
    <row r="63" spans="1:4" ht="12.75">
      <c r="A63" s="346"/>
      <c r="B63" s="823"/>
      <c r="C63" s="346"/>
      <c r="D63" s="346"/>
    </row>
    <row r="64" spans="1:4" ht="12.75">
      <c r="A64" s="346"/>
      <c r="B64" s="823"/>
      <c r="C64" s="346"/>
      <c r="D64" s="346"/>
    </row>
    <row r="65" spans="1:4" ht="12.75">
      <c r="A65" s="346"/>
      <c r="B65" s="823"/>
      <c r="C65" s="346"/>
      <c r="D65" s="346"/>
    </row>
    <row r="66" spans="1:4" ht="12.75">
      <c r="A66" s="346"/>
      <c r="B66" s="823"/>
      <c r="C66" s="346"/>
      <c r="D66" s="346"/>
    </row>
    <row r="67" spans="1:4" ht="12.75">
      <c r="A67" s="346"/>
      <c r="B67" s="823"/>
      <c r="C67" s="346"/>
      <c r="D67" s="346"/>
    </row>
    <row r="68" spans="1:4" ht="12.75">
      <c r="A68" s="346"/>
      <c r="B68" s="823"/>
      <c r="C68" s="346"/>
      <c r="D68" s="346"/>
    </row>
    <row r="69" spans="1:4" ht="12.75">
      <c r="A69" s="346"/>
      <c r="B69" s="823"/>
      <c r="C69" s="346"/>
      <c r="D69" s="346"/>
    </row>
    <row r="70" spans="1:4" ht="12.75">
      <c r="A70" s="346"/>
      <c r="B70" s="823"/>
      <c r="C70" s="346"/>
      <c r="D70" s="346"/>
    </row>
    <row r="71" spans="1:4" ht="12.75">
      <c r="A71" s="346"/>
      <c r="B71" s="823"/>
      <c r="C71" s="346"/>
      <c r="D71" s="346"/>
    </row>
    <row r="72" spans="1:4" ht="12.75">
      <c r="A72" s="346"/>
      <c r="B72" s="823"/>
      <c r="C72" s="346"/>
      <c r="D72" s="346"/>
    </row>
    <row r="73" spans="1:4" ht="12.75">
      <c r="A73" s="346"/>
      <c r="B73" s="823"/>
      <c r="C73" s="346"/>
      <c r="D73" s="346"/>
    </row>
    <row r="74" spans="1:4" ht="12.75">
      <c r="A74" s="346"/>
      <c r="B74" s="823"/>
      <c r="C74" s="346"/>
      <c r="D74" s="346"/>
    </row>
    <row r="75" spans="1:4" ht="12.75">
      <c r="A75" s="346"/>
      <c r="B75" s="823"/>
      <c r="C75" s="346"/>
      <c r="D75" s="346"/>
    </row>
    <row r="76" spans="1:4" ht="12.75">
      <c r="A76" s="346"/>
      <c r="B76" s="823"/>
      <c r="C76" s="346"/>
      <c r="D76" s="346"/>
    </row>
    <row r="77" spans="1:4" ht="12.75">
      <c r="A77" s="346"/>
      <c r="B77" s="823"/>
      <c r="C77" s="346"/>
      <c r="D77" s="346"/>
    </row>
    <row r="78" spans="1:4" ht="12.75">
      <c r="A78" s="346"/>
      <c r="B78" s="823"/>
      <c r="C78" s="346"/>
      <c r="D78" s="346"/>
    </row>
    <row r="79" spans="1:4" ht="12.75">
      <c r="A79" s="346"/>
      <c r="B79" s="823"/>
      <c r="C79" s="346"/>
      <c r="D79" s="346"/>
    </row>
    <row r="80" spans="1:4" ht="12.75">
      <c r="A80" s="346"/>
      <c r="B80" s="823"/>
      <c r="C80" s="346"/>
      <c r="D80" s="346"/>
    </row>
    <row r="81" spans="1:4" ht="12.75">
      <c r="A81" s="346"/>
      <c r="B81" s="823"/>
      <c r="C81" s="346"/>
      <c r="D81" s="346"/>
    </row>
    <row r="82" spans="1:4" ht="12.75">
      <c r="A82" s="346"/>
      <c r="B82" s="823"/>
      <c r="C82" s="346"/>
      <c r="D82" s="346"/>
    </row>
    <row r="83" spans="1:4" ht="12.75">
      <c r="A83" s="346"/>
      <c r="B83" s="823"/>
      <c r="C83" s="346"/>
      <c r="D83" s="346"/>
    </row>
    <row r="84" spans="1:4" ht="12.75">
      <c r="A84" s="346"/>
      <c r="B84" s="823"/>
      <c r="C84" s="346"/>
      <c r="D84" s="346"/>
    </row>
    <row r="85" spans="1:4" ht="12.75">
      <c r="A85" s="346"/>
      <c r="B85" s="823"/>
      <c r="C85" s="346"/>
      <c r="D85" s="346"/>
    </row>
    <row r="86" spans="1:4" ht="12.75">
      <c r="A86" s="346"/>
      <c r="B86" s="823"/>
      <c r="C86" s="346"/>
      <c r="D86" s="346"/>
    </row>
    <row r="87" spans="1:4" ht="12.75">
      <c r="A87" s="346"/>
      <c r="B87" s="823"/>
      <c r="C87" s="346"/>
      <c r="D87" s="346"/>
    </row>
    <row r="88" spans="1:4" ht="12.75">
      <c r="A88" s="346"/>
      <c r="B88" s="823"/>
      <c r="C88" s="346"/>
      <c r="D88" s="346"/>
    </row>
    <row r="89" spans="1:4" ht="12.75">
      <c r="A89" s="346"/>
      <c r="B89" s="823"/>
      <c r="C89" s="346"/>
      <c r="D89" s="346"/>
    </row>
    <row r="90" spans="1:4" ht="12.75">
      <c r="A90" s="346"/>
      <c r="B90" s="823"/>
      <c r="C90" s="346"/>
      <c r="D90" s="346"/>
    </row>
    <row r="91" spans="1:4" ht="12.75">
      <c r="A91" s="346"/>
      <c r="B91" s="823"/>
      <c r="C91" s="346"/>
      <c r="D91" s="346"/>
    </row>
  </sheetData>
  <mergeCells count="4">
    <mergeCell ref="A25:B25"/>
    <mergeCell ref="A20:B20"/>
    <mergeCell ref="A21:B21"/>
    <mergeCell ref="A22:B22"/>
  </mergeCells>
  <printOptions/>
  <pageMargins left="0.2" right="0.3" top="1" bottom="1" header="0.4921259845" footer="0.4921259845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9.140625" defaultRowHeight="12.75"/>
  <cols>
    <col min="1" max="1" width="52.57421875" style="491" bestFit="1" customWidth="1"/>
    <col min="2" max="2" width="15.28125" style="492" bestFit="1" customWidth="1"/>
    <col min="3" max="3" width="9.8515625" style="492" customWidth="1"/>
    <col min="4" max="4" width="9.57421875" style="492" customWidth="1"/>
    <col min="5" max="5" width="10.140625" style="492" customWidth="1"/>
    <col min="6" max="6" width="9.57421875" style="492" customWidth="1"/>
    <col min="7" max="8" width="11.28125" style="492" customWidth="1"/>
    <col min="9" max="10" width="9.140625" style="492" customWidth="1"/>
    <col min="11" max="16384" width="9.140625" style="491" customWidth="1"/>
  </cols>
  <sheetData>
    <row r="1" s="182" customFormat="1" ht="15.75">
      <c r="A1" s="338" t="s">
        <v>935</v>
      </c>
    </row>
    <row r="2" s="182" customFormat="1" ht="12.75"/>
    <row r="3" spans="1:8" s="689" customFormat="1" ht="15">
      <c r="A3" s="687" t="s">
        <v>936</v>
      </c>
      <c r="H3" s="759" t="s">
        <v>398</v>
      </c>
    </row>
    <row r="4" s="689" customFormat="1" ht="15.75" thickBot="1"/>
    <row r="5" spans="1:10" s="832" customFormat="1" ht="16.5" customHeight="1">
      <c r="A5" s="949" t="s">
        <v>937</v>
      </c>
      <c r="B5" s="946" t="s">
        <v>938</v>
      </c>
      <c r="C5" s="951" t="s">
        <v>660</v>
      </c>
      <c r="D5" s="952"/>
      <c r="E5" s="952"/>
      <c r="F5" s="952"/>
      <c r="G5" s="955" t="s">
        <v>939</v>
      </c>
      <c r="H5" s="946" t="s">
        <v>402</v>
      </c>
      <c r="I5" s="831"/>
      <c r="J5" s="831"/>
    </row>
    <row r="6" spans="1:10" s="832" customFormat="1" ht="14.25" customHeight="1">
      <c r="A6" s="950"/>
      <c r="B6" s="947"/>
      <c r="C6" s="953"/>
      <c r="D6" s="954"/>
      <c r="E6" s="954"/>
      <c r="F6" s="954"/>
      <c r="G6" s="956"/>
      <c r="H6" s="947"/>
      <c r="I6" s="831"/>
      <c r="J6" s="831"/>
    </row>
    <row r="7" spans="1:10" s="862" customFormat="1" ht="15.75" thickBot="1">
      <c r="A7" s="950"/>
      <c r="B7" s="948"/>
      <c r="C7" s="863" t="s">
        <v>381</v>
      </c>
      <c r="D7" s="864" t="s">
        <v>661</v>
      </c>
      <c r="E7" s="864" t="s">
        <v>940</v>
      </c>
      <c r="F7" s="864" t="s">
        <v>662</v>
      </c>
      <c r="G7" s="956"/>
      <c r="H7" s="948"/>
      <c r="I7" s="861"/>
      <c r="J7" s="861"/>
    </row>
    <row r="8" spans="1:10" s="834" customFormat="1" ht="17.25" customHeight="1">
      <c r="A8" s="865" t="s">
        <v>941</v>
      </c>
      <c r="B8" s="859">
        <f aca="true" t="shared" si="0" ref="B8:G8">SUM(B9:B23)</f>
        <v>37396</v>
      </c>
      <c r="C8" s="859">
        <f t="shared" si="0"/>
        <v>18</v>
      </c>
      <c r="D8" s="859">
        <f t="shared" si="0"/>
        <v>24</v>
      </c>
      <c r="E8" s="859">
        <f t="shared" si="0"/>
        <v>2967</v>
      </c>
      <c r="F8" s="859">
        <f t="shared" si="0"/>
        <v>126</v>
      </c>
      <c r="G8" s="859">
        <f t="shared" si="0"/>
        <v>314</v>
      </c>
      <c r="H8" s="866">
        <f aca="true" t="shared" si="1" ref="H8:H23">SUM(B8:G8)</f>
        <v>40845</v>
      </c>
      <c r="I8" s="833"/>
      <c r="J8" s="833"/>
    </row>
    <row r="9" spans="1:10" s="832" customFormat="1" ht="16.5" customHeight="1">
      <c r="A9" s="867" t="s">
        <v>383</v>
      </c>
      <c r="B9" s="860"/>
      <c r="C9" s="860"/>
      <c r="D9" s="860"/>
      <c r="E9" s="860"/>
      <c r="F9" s="860"/>
      <c r="G9" s="860"/>
      <c r="H9" s="868">
        <f t="shared" si="1"/>
        <v>0</v>
      </c>
      <c r="I9" s="831"/>
      <c r="J9" s="831"/>
    </row>
    <row r="10" spans="1:10" s="832" customFormat="1" ht="16.5" customHeight="1">
      <c r="A10" s="867" t="s">
        <v>942</v>
      </c>
      <c r="B10" s="860">
        <v>6814</v>
      </c>
      <c r="C10" s="860">
        <v>0</v>
      </c>
      <c r="D10" s="860">
        <v>0</v>
      </c>
      <c r="E10" s="860">
        <v>0</v>
      </c>
      <c r="F10" s="860">
        <v>1</v>
      </c>
      <c r="G10" s="860">
        <v>0</v>
      </c>
      <c r="H10" s="868">
        <f t="shared" si="1"/>
        <v>6815</v>
      </c>
      <c r="I10" s="831"/>
      <c r="J10" s="831"/>
    </row>
    <row r="11" spans="1:10" s="832" customFormat="1" ht="13.5" customHeight="1">
      <c r="A11" s="867" t="s">
        <v>943</v>
      </c>
      <c r="B11" s="860">
        <v>19182</v>
      </c>
      <c r="C11" s="860">
        <v>0</v>
      </c>
      <c r="D11" s="860">
        <v>0</v>
      </c>
      <c r="E11" s="860">
        <v>0</v>
      </c>
      <c r="F11" s="860">
        <v>0</v>
      </c>
      <c r="G11" s="860">
        <v>0</v>
      </c>
      <c r="H11" s="868">
        <f t="shared" si="1"/>
        <v>19182</v>
      </c>
      <c r="I11" s="831"/>
      <c r="J11" s="831"/>
    </row>
    <row r="12" spans="1:10" s="832" customFormat="1" ht="13.5" customHeight="1">
      <c r="A12" s="867" t="s">
        <v>944</v>
      </c>
      <c r="B12" s="860">
        <v>525</v>
      </c>
      <c r="C12" s="860">
        <v>0</v>
      </c>
      <c r="D12" s="860">
        <v>0</v>
      </c>
      <c r="E12" s="860">
        <v>0</v>
      </c>
      <c r="F12" s="860">
        <v>0</v>
      </c>
      <c r="G12" s="860">
        <v>0</v>
      </c>
      <c r="H12" s="868">
        <f t="shared" si="1"/>
        <v>525</v>
      </c>
      <c r="I12" s="831"/>
      <c r="J12" s="831"/>
    </row>
    <row r="13" spans="1:10" s="832" customFormat="1" ht="15" customHeight="1">
      <c r="A13" s="867" t="s">
        <v>945</v>
      </c>
      <c r="B13" s="860">
        <v>422</v>
      </c>
      <c r="C13" s="860">
        <v>0</v>
      </c>
      <c r="D13" s="860">
        <v>0</v>
      </c>
      <c r="E13" s="860">
        <v>0</v>
      </c>
      <c r="F13" s="860">
        <v>0</v>
      </c>
      <c r="G13" s="860">
        <v>2</v>
      </c>
      <c r="H13" s="868">
        <f t="shared" si="1"/>
        <v>424</v>
      </c>
      <c r="I13" s="831"/>
      <c r="J13" s="831"/>
    </row>
    <row r="14" spans="1:10" s="832" customFormat="1" ht="15" customHeight="1">
      <c r="A14" s="867" t="s">
        <v>663</v>
      </c>
      <c r="B14" s="860">
        <v>5294</v>
      </c>
      <c r="C14" s="860">
        <v>0</v>
      </c>
      <c r="D14" s="860">
        <v>0</v>
      </c>
      <c r="E14" s="860">
        <v>0</v>
      </c>
      <c r="F14" s="860">
        <v>0</v>
      </c>
      <c r="G14" s="860">
        <v>0</v>
      </c>
      <c r="H14" s="868">
        <f t="shared" si="1"/>
        <v>5294</v>
      </c>
      <c r="I14" s="831"/>
      <c r="J14" s="831"/>
    </row>
    <row r="15" spans="1:10" s="832" customFormat="1" ht="15" customHeight="1">
      <c r="A15" s="867" t="s">
        <v>664</v>
      </c>
      <c r="B15" s="860">
        <v>0</v>
      </c>
      <c r="C15" s="860">
        <v>0</v>
      </c>
      <c r="D15" s="860">
        <v>0</v>
      </c>
      <c r="E15" s="860">
        <v>2160</v>
      </c>
      <c r="F15" s="860">
        <v>0</v>
      </c>
      <c r="G15" s="860">
        <v>0</v>
      </c>
      <c r="H15" s="868">
        <f t="shared" si="1"/>
        <v>2160</v>
      </c>
      <c r="I15" s="831"/>
      <c r="J15" s="831"/>
    </row>
    <row r="16" spans="1:10" s="832" customFormat="1" ht="15" customHeight="1">
      <c r="A16" s="867" t="s">
        <v>665</v>
      </c>
      <c r="B16" s="860">
        <v>0</v>
      </c>
      <c r="C16" s="860">
        <v>0</v>
      </c>
      <c r="D16" s="860">
        <v>0</v>
      </c>
      <c r="E16" s="860">
        <v>0</v>
      </c>
      <c r="F16" s="860">
        <v>0</v>
      </c>
      <c r="G16" s="860">
        <v>0</v>
      </c>
      <c r="H16" s="868">
        <f t="shared" si="1"/>
        <v>0</v>
      </c>
      <c r="I16" s="831"/>
      <c r="J16" s="831"/>
    </row>
    <row r="17" spans="1:10" s="832" customFormat="1" ht="15" customHeight="1">
      <c r="A17" s="867" t="s">
        <v>666</v>
      </c>
      <c r="B17" s="860">
        <v>56</v>
      </c>
      <c r="C17" s="860">
        <v>0</v>
      </c>
      <c r="D17" s="860">
        <v>0</v>
      </c>
      <c r="E17" s="860">
        <v>0</v>
      </c>
      <c r="F17" s="860">
        <v>0</v>
      </c>
      <c r="G17" s="860">
        <v>20</v>
      </c>
      <c r="H17" s="868">
        <f t="shared" si="1"/>
        <v>76</v>
      </c>
      <c r="I17" s="831"/>
      <c r="J17" s="831"/>
    </row>
    <row r="18" spans="1:10" s="832" customFormat="1" ht="15" customHeight="1">
      <c r="A18" s="867" t="s">
        <v>667</v>
      </c>
      <c r="B18" s="860">
        <v>949</v>
      </c>
      <c r="C18" s="860">
        <v>0</v>
      </c>
      <c r="D18" s="860">
        <v>0</v>
      </c>
      <c r="E18" s="860">
        <v>0</v>
      </c>
      <c r="F18" s="860">
        <v>0</v>
      </c>
      <c r="G18" s="860">
        <v>1</v>
      </c>
      <c r="H18" s="868">
        <f t="shared" si="1"/>
        <v>950</v>
      </c>
      <c r="I18" s="831"/>
      <c r="J18" s="831"/>
    </row>
    <row r="19" spans="1:10" s="832" customFormat="1" ht="15" customHeight="1">
      <c r="A19" s="867" t="s">
        <v>668</v>
      </c>
      <c r="B19" s="860">
        <v>2119</v>
      </c>
      <c r="C19" s="860">
        <v>0</v>
      </c>
      <c r="D19" s="860">
        <v>24</v>
      </c>
      <c r="E19" s="860">
        <v>16</v>
      </c>
      <c r="F19" s="860">
        <v>107</v>
      </c>
      <c r="G19" s="860">
        <v>20</v>
      </c>
      <c r="H19" s="868">
        <f t="shared" si="1"/>
        <v>2286</v>
      </c>
      <c r="I19" s="831"/>
      <c r="J19" s="831"/>
    </row>
    <row r="20" spans="1:10" s="832" customFormat="1" ht="15" customHeight="1">
      <c r="A20" s="867" t="s">
        <v>669</v>
      </c>
      <c r="B20" s="860">
        <v>0</v>
      </c>
      <c r="C20" s="860">
        <v>0</v>
      </c>
      <c r="D20" s="860">
        <v>0</v>
      </c>
      <c r="E20" s="860">
        <v>719</v>
      </c>
      <c r="F20" s="860">
        <v>0</v>
      </c>
      <c r="G20" s="860">
        <v>0</v>
      </c>
      <c r="H20" s="868">
        <f t="shared" si="1"/>
        <v>719</v>
      </c>
      <c r="I20" s="831"/>
      <c r="J20" s="831"/>
    </row>
    <row r="21" spans="1:10" s="832" customFormat="1" ht="15" customHeight="1">
      <c r="A21" s="867" t="s">
        <v>670</v>
      </c>
      <c r="B21" s="860">
        <v>485</v>
      </c>
      <c r="C21" s="860">
        <v>0</v>
      </c>
      <c r="D21" s="860">
        <v>0</v>
      </c>
      <c r="E21" s="860">
        <v>0</v>
      </c>
      <c r="F21" s="860">
        <v>0</v>
      </c>
      <c r="G21" s="860">
        <v>71</v>
      </c>
      <c r="H21" s="868">
        <f t="shared" si="1"/>
        <v>556</v>
      </c>
      <c r="I21" s="831"/>
      <c r="J21" s="831"/>
    </row>
    <row r="22" spans="1:10" s="832" customFormat="1" ht="15" customHeight="1">
      <c r="A22" s="867" t="s">
        <v>671</v>
      </c>
      <c r="B22" s="860">
        <v>1451</v>
      </c>
      <c r="C22" s="860">
        <v>18</v>
      </c>
      <c r="D22" s="860">
        <v>0</v>
      </c>
      <c r="E22" s="860">
        <v>72</v>
      </c>
      <c r="F22" s="860">
        <v>18</v>
      </c>
      <c r="G22" s="860">
        <v>200</v>
      </c>
      <c r="H22" s="868">
        <f t="shared" si="1"/>
        <v>1759</v>
      </c>
      <c r="I22" s="831"/>
      <c r="J22" s="831"/>
    </row>
    <row r="23" spans="1:10" s="832" customFormat="1" ht="16.5" customHeight="1" thickBot="1">
      <c r="A23" s="869" t="s">
        <v>672</v>
      </c>
      <c r="B23" s="870">
        <v>99</v>
      </c>
      <c r="C23" s="870">
        <v>0</v>
      </c>
      <c r="D23" s="870">
        <v>0</v>
      </c>
      <c r="E23" s="870">
        <v>0</v>
      </c>
      <c r="F23" s="870">
        <v>0</v>
      </c>
      <c r="G23" s="870">
        <v>0</v>
      </c>
      <c r="H23" s="871">
        <f t="shared" si="1"/>
        <v>99</v>
      </c>
      <c r="I23" s="831"/>
      <c r="J23" s="831"/>
    </row>
  </sheetData>
  <mergeCells count="5">
    <mergeCell ref="H5:H7"/>
    <mergeCell ref="A5:A7"/>
    <mergeCell ref="B5:B7"/>
    <mergeCell ref="C5:F6"/>
    <mergeCell ref="G5:G7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35"/>
  </sheetPr>
  <dimension ref="A1:J21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2" width="13.140625" style="182" customWidth="1"/>
    <col min="3" max="4" width="12.140625" style="182" customWidth="1"/>
    <col min="5" max="5" width="13.57421875" style="182" customWidth="1"/>
    <col min="6" max="6" width="12.28125" style="182" customWidth="1"/>
    <col min="7" max="7" width="12.00390625" style="182" customWidth="1"/>
    <col min="8" max="8" width="10.7109375" style="182" customWidth="1"/>
    <col min="9" max="9" width="12.57421875" style="182" customWidth="1"/>
    <col min="10" max="16384" width="9.140625" style="182" customWidth="1"/>
  </cols>
  <sheetData>
    <row r="1" ht="15.75">
      <c r="A1" s="162" t="s">
        <v>946</v>
      </c>
    </row>
    <row r="3" spans="1:2" s="689" customFormat="1" ht="15">
      <c r="A3" s="687" t="s">
        <v>947</v>
      </c>
      <c r="B3" s="687"/>
    </row>
    <row r="4" s="689" customFormat="1" ht="15.75" thickBot="1"/>
    <row r="5" spans="1:9" s="689" customFormat="1" ht="67.5" customHeight="1" thickBot="1">
      <c r="A5" s="957" t="s">
        <v>948</v>
      </c>
      <c r="B5" s="958"/>
      <c r="C5" s="957" t="s">
        <v>949</v>
      </c>
      <c r="D5" s="958"/>
      <c r="E5" s="835" t="s">
        <v>950</v>
      </c>
      <c r="F5" s="836" t="s">
        <v>951</v>
      </c>
      <c r="G5" s="836" t="s">
        <v>952</v>
      </c>
      <c r="H5" s="835" t="s">
        <v>953</v>
      </c>
      <c r="I5" s="835" t="s">
        <v>954</v>
      </c>
    </row>
    <row r="6" spans="1:9" s="841" customFormat="1" ht="15.75" thickBot="1">
      <c r="A6" s="837" t="s">
        <v>244</v>
      </c>
      <c r="B6" s="838" t="s">
        <v>955</v>
      </c>
      <c r="C6" s="837" t="s">
        <v>244</v>
      </c>
      <c r="D6" s="838" t="s">
        <v>955</v>
      </c>
      <c r="E6" s="839"/>
      <c r="F6" s="840"/>
      <c r="G6" s="840"/>
      <c r="H6" s="839"/>
      <c r="I6" s="839"/>
    </row>
    <row r="7" spans="1:9" s="689" customFormat="1" ht="15.75" thickBot="1">
      <c r="A7" s="748">
        <v>1</v>
      </c>
      <c r="B7" s="748">
        <v>2</v>
      </c>
      <c r="C7" s="748">
        <v>3</v>
      </c>
      <c r="D7" s="748">
        <v>4</v>
      </c>
      <c r="E7" s="748">
        <v>5</v>
      </c>
      <c r="F7" s="748">
        <v>6</v>
      </c>
      <c r="G7" s="748">
        <v>7</v>
      </c>
      <c r="H7" s="748">
        <v>8</v>
      </c>
      <c r="I7" s="748">
        <v>9</v>
      </c>
    </row>
    <row r="8" spans="1:10" s="689" customFormat="1" ht="15.75" thickBot="1">
      <c r="A8" s="856">
        <v>232418</v>
      </c>
      <c r="B8" s="857">
        <v>191145</v>
      </c>
      <c r="C8" s="857">
        <v>4743</v>
      </c>
      <c r="D8" s="857">
        <v>3919</v>
      </c>
      <c r="E8" s="857">
        <v>14143</v>
      </c>
      <c r="F8" s="857">
        <v>3857</v>
      </c>
      <c r="G8" s="858"/>
      <c r="H8" s="857">
        <v>2780</v>
      </c>
      <c r="I8" s="842">
        <v>60.85</v>
      </c>
      <c r="J8" s="689" t="s">
        <v>102</v>
      </c>
    </row>
    <row r="9" spans="1:10" s="689" customFormat="1" ht="15.75" thickBot="1">
      <c r="A9" s="856">
        <v>34346</v>
      </c>
      <c r="B9" s="857">
        <v>5315</v>
      </c>
      <c r="C9" s="857">
        <v>1367</v>
      </c>
      <c r="D9" s="857">
        <v>116</v>
      </c>
      <c r="E9" s="857">
        <v>1832</v>
      </c>
      <c r="F9" s="857">
        <v>311</v>
      </c>
      <c r="G9" s="858"/>
      <c r="H9" s="857">
        <v>1154</v>
      </c>
      <c r="I9" s="842">
        <v>53.33</v>
      </c>
      <c r="J9" s="689" t="s">
        <v>956</v>
      </c>
    </row>
    <row r="10" s="689" customFormat="1" ht="15"/>
    <row r="11" s="689" customFormat="1" ht="15">
      <c r="A11" s="689" t="s">
        <v>957</v>
      </c>
    </row>
    <row r="12" s="689" customFormat="1" ht="15"/>
    <row r="13" s="689" customFormat="1" ht="15">
      <c r="A13" s="689" t="s">
        <v>958</v>
      </c>
    </row>
    <row r="14" spans="1:8" s="689" customFormat="1" ht="15">
      <c r="A14" s="843" t="s">
        <v>959</v>
      </c>
      <c r="B14" s="843"/>
      <c r="C14" s="843"/>
      <c r="D14" s="843"/>
      <c r="E14" s="843"/>
      <c r="F14" s="843"/>
      <c r="G14" s="843"/>
      <c r="H14" s="843"/>
    </row>
    <row r="15" spans="1:8" s="689" customFormat="1" ht="15">
      <c r="A15" s="843" t="s">
        <v>960</v>
      </c>
      <c r="B15" s="843"/>
      <c r="C15" s="843"/>
      <c r="D15" s="843"/>
      <c r="E15" s="843"/>
      <c r="F15" s="843"/>
      <c r="G15" s="843"/>
      <c r="H15" s="843"/>
    </row>
    <row r="16" spans="1:8" s="689" customFormat="1" ht="15">
      <c r="A16" s="843" t="s">
        <v>961</v>
      </c>
      <c r="B16" s="843"/>
      <c r="C16" s="843"/>
      <c r="D16" s="843"/>
      <c r="E16" s="843"/>
      <c r="F16" s="843"/>
      <c r="G16" s="843"/>
      <c r="H16" s="843"/>
    </row>
    <row r="17" spans="1:8" s="689" customFormat="1" ht="15">
      <c r="A17" s="843" t="s">
        <v>962</v>
      </c>
      <c r="B17" s="843"/>
      <c r="C17" s="843"/>
      <c r="D17" s="843"/>
      <c r="E17" s="843"/>
      <c r="F17" s="843"/>
      <c r="G17" s="843"/>
      <c r="H17" s="843"/>
    </row>
    <row r="18" spans="1:8" ht="12.75">
      <c r="A18" s="490"/>
      <c r="B18" s="490"/>
      <c r="C18" s="490"/>
      <c r="D18" s="490"/>
      <c r="E18" s="490"/>
      <c r="F18" s="490"/>
      <c r="G18" s="490"/>
      <c r="H18" s="490"/>
    </row>
    <row r="19" spans="1:8" ht="12.75">
      <c r="A19" s="490"/>
      <c r="B19" s="490"/>
      <c r="C19" s="490"/>
      <c r="D19" s="490"/>
      <c r="E19" s="490"/>
      <c r="F19" s="490"/>
      <c r="G19" s="490"/>
      <c r="H19" s="490"/>
    </row>
    <row r="20" spans="1:8" ht="12.75">
      <c r="A20" s="490"/>
      <c r="B20" s="490"/>
      <c r="C20" s="490"/>
      <c r="D20" s="490"/>
      <c r="E20" s="490"/>
      <c r="F20" s="490"/>
      <c r="G20" s="490"/>
      <c r="H20" s="490"/>
    </row>
    <row r="21" spans="1:8" ht="12.75">
      <c r="A21" s="490"/>
      <c r="B21" s="490"/>
      <c r="C21" s="490"/>
      <c r="D21" s="490"/>
      <c r="E21" s="490"/>
      <c r="F21" s="490"/>
      <c r="G21" s="490"/>
      <c r="H21" s="490"/>
    </row>
  </sheetData>
  <mergeCells count="2">
    <mergeCell ref="A5:B5"/>
    <mergeCell ref="C5:D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35"/>
  </sheetPr>
  <dimension ref="A1:M18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182" customWidth="1"/>
    <col min="2" max="2" width="9.28125" style="182" customWidth="1"/>
    <col min="3" max="4" width="12.00390625" style="182" customWidth="1"/>
    <col min="5" max="16384" width="9.140625" style="182" customWidth="1"/>
  </cols>
  <sheetData>
    <row r="1" s="162" customFormat="1" ht="15.75">
      <c r="A1" s="162" t="s">
        <v>963</v>
      </c>
    </row>
    <row r="3" spans="1:2" s="689" customFormat="1" ht="15">
      <c r="A3" s="687" t="s">
        <v>964</v>
      </c>
      <c r="B3" s="687"/>
    </row>
    <row r="4" s="689" customFormat="1" ht="15.75" thickBot="1">
      <c r="B4" s="687"/>
    </row>
    <row r="5" spans="1:11" s="841" customFormat="1" ht="90.75" thickBot="1">
      <c r="A5" s="959" t="s">
        <v>965</v>
      </c>
      <c r="B5" s="960"/>
      <c r="C5" s="959" t="s">
        <v>966</v>
      </c>
      <c r="D5" s="960"/>
      <c r="E5" s="844" t="s">
        <v>136</v>
      </c>
      <c r="F5" s="844" t="s">
        <v>951</v>
      </c>
      <c r="G5" s="844" t="s">
        <v>952</v>
      </c>
      <c r="H5" s="844" t="s">
        <v>967</v>
      </c>
      <c r="I5" s="959" t="s">
        <v>968</v>
      </c>
      <c r="J5" s="960"/>
      <c r="K5" s="844" t="s">
        <v>969</v>
      </c>
    </row>
    <row r="6" spans="1:11" s="689" customFormat="1" ht="15.75" thickBot="1">
      <c r="A6" s="845" t="s">
        <v>244</v>
      </c>
      <c r="B6" s="751" t="s">
        <v>955</v>
      </c>
      <c r="C6" s="845" t="s">
        <v>244</v>
      </c>
      <c r="D6" s="751" t="s">
        <v>955</v>
      </c>
      <c r="E6" s="748"/>
      <c r="F6" s="748"/>
      <c r="G6" s="748"/>
      <c r="H6" s="748"/>
      <c r="I6" s="748" t="s">
        <v>970</v>
      </c>
      <c r="J6" s="748" t="s">
        <v>971</v>
      </c>
      <c r="K6" s="748"/>
    </row>
    <row r="7" spans="1:11" s="689" customFormat="1" ht="15.75" thickBot="1">
      <c r="A7" s="845">
        <v>1</v>
      </c>
      <c r="B7" s="751">
        <v>2</v>
      </c>
      <c r="C7" s="845">
        <v>3</v>
      </c>
      <c r="D7" s="751">
        <v>4</v>
      </c>
      <c r="E7" s="748">
        <v>5</v>
      </c>
      <c r="F7" s="748">
        <v>6</v>
      </c>
      <c r="G7" s="748">
        <v>7</v>
      </c>
      <c r="H7" s="748">
        <v>8</v>
      </c>
      <c r="I7" s="748">
        <v>9</v>
      </c>
      <c r="J7" s="748">
        <v>10</v>
      </c>
      <c r="K7" s="748">
        <v>11</v>
      </c>
    </row>
    <row r="8" spans="1:11" s="689" customFormat="1" ht="15.75" thickBot="1">
      <c r="A8" s="845">
        <v>1649</v>
      </c>
      <c r="B8" s="751">
        <v>1649</v>
      </c>
      <c r="C8" s="846">
        <v>24757</v>
      </c>
      <c r="D8" s="847">
        <v>24757</v>
      </c>
      <c r="E8" s="848">
        <v>38421</v>
      </c>
      <c r="F8" s="848">
        <v>15801</v>
      </c>
      <c r="G8" s="848">
        <v>0</v>
      </c>
      <c r="H8" s="848">
        <v>3854</v>
      </c>
      <c r="I8" s="848">
        <v>15012</v>
      </c>
      <c r="J8" s="848">
        <v>1251</v>
      </c>
      <c r="K8" s="848">
        <v>23300</v>
      </c>
    </row>
    <row r="9" spans="1:2" s="689" customFormat="1" ht="15">
      <c r="A9" s="734"/>
      <c r="B9" s="734"/>
    </row>
    <row r="10" s="689" customFormat="1" ht="15">
      <c r="A10" s="689" t="s">
        <v>957</v>
      </c>
    </row>
    <row r="11" s="689" customFormat="1" ht="15"/>
    <row r="12" s="689" customFormat="1" ht="15">
      <c r="A12" s="689" t="s">
        <v>972</v>
      </c>
    </row>
    <row r="13" spans="1:9" s="689" customFormat="1" ht="15">
      <c r="A13" s="843" t="s">
        <v>973</v>
      </c>
      <c r="B13" s="843"/>
      <c r="C13" s="843"/>
      <c r="D13" s="843"/>
      <c r="E13" s="843"/>
      <c r="F13" s="843"/>
      <c r="G13" s="843"/>
      <c r="H13" s="843"/>
      <c r="I13" s="843"/>
    </row>
    <row r="14" spans="1:9" s="689" customFormat="1" ht="15">
      <c r="A14" s="843" t="s">
        <v>974</v>
      </c>
      <c r="B14" s="843"/>
      <c r="C14" s="843"/>
      <c r="D14" s="843"/>
      <c r="E14" s="843"/>
      <c r="F14" s="843"/>
      <c r="G14" s="843"/>
      <c r="H14" s="843"/>
      <c r="I14" s="843"/>
    </row>
    <row r="15" spans="1:9" s="689" customFormat="1" ht="15">
      <c r="A15" s="843"/>
      <c r="B15" s="843"/>
      <c r="C15" s="843"/>
      <c r="D15" s="843"/>
      <c r="E15" s="843"/>
      <c r="F15" s="843"/>
      <c r="G15" s="843"/>
      <c r="H15" s="843"/>
      <c r="I15" s="843"/>
    </row>
    <row r="16" spans="1:9" s="689" customFormat="1" ht="15" customHeight="1" thickBot="1">
      <c r="A16" s="843"/>
      <c r="B16" s="843"/>
      <c r="C16" s="843"/>
      <c r="D16" s="843"/>
      <c r="E16" s="843"/>
      <c r="F16" s="843"/>
      <c r="G16" s="843"/>
      <c r="H16" s="843"/>
      <c r="I16" s="843"/>
    </row>
    <row r="17" spans="1:13" s="855" customFormat="1" ht="24.75" customHeight="1" thickBot="1">
      <c r="A17" s="851" t="s">
        <v>975</v>
      </c>
      <c r="B17" s="852" t="s">
        <v>976</v>
      </c>
      <c r="C17" s="853" t="s">
        <v>977</v>
      </c>
      <c r="D17" s="853" t="s">
        <v>978</v>
      </c>
      <c r="E17" s="853" t="s">
        <v>979</v>
      </c>
      <c r="F17" s="853" t="s">
        <v>980</v>
      </c>
      <c r="G17" s="853" t="s">
        <v>981</v>
      </c>
      <c r="H17" s="853" t="s">
        <v>982</v>
      </c>
      <c r="I17" s="853" t="s">
        <v>983</v>
      </c>
      <c r="J17" s="853" t="s">
        <v>984</v>
      </c>
      <c r="K17" s="853" t="s">
        <v>985</v>
      </c>
      <c r="L17" s="853" t="s">
        <v>986</v>
      </c>
      <c r="M17" s="854" t="s">
        <v>987</v>
      </c>
    </row>
    <row r="18" spans="1:13" s="689" customFormat="1" ht="30" customHeight="1" thickBot="1">
      <c r="A18" s="849" t="s">
        <v>988</v>
      </c>
      <c r="B18" s="806">
        <v>2244</v>
      </c>
      <c r="C18" s="807">
        <v>2203</v>
      </c>
      <c r="D18" s="807">
        <v>2203</v>
      </c>
      <c r="E18" s="807">
        <v>2169</v>
      </c>
      <c r="F18" s="807">
        <v>2143</v>
      </c>
      <c r="G18" s="807">
        <v>1853</v>
      </c>
      <c r="H18" s="807">
        <v>215</v>
      </c>
      <c r="I18" s="807">
        <v>107</v>
      </c>
      <c r="J18" s="807">
        <v>90</v>
      </c>
      <c r="K18" s="807">
        <v>2124</v>
      </c>
      <c r="L18" s="807">
        <v>2226</v>
      </c>
      <c r="M18" s="850">
        <v>2207</v>
      </c>
    </row>
  </sheetData>
  <mergeCells count="3">
    <mergeCell ref="A5:B5"/>
    <mergeCell ref="C5:D5"/>
    <mergeCell ref="I5:J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zoomScale="75" zoomScaleNormal="75" workbookViewId="0" topLeftCell="A1">
      <selection activeCell="A8" sqref="A8"/>
    </sheetView>
  </sheetViews>
  <sheetFormatPr defaultColWidth="9.140625" defaultRowHeight="12.75"/>
  <cols>
    <col min="1" max="1" width="64.7109375" style="104" bestFit="1" customWidth="1"/>
    <col min="2" max="2" width="14.00390625" style="105" bestFit="1" customWidth="1"/>
    <col min="3" max="3" width="9.140625" style="105" customWidth="1"/>
    <col min="4" max="4" width="13.8515625" style="52" customWidth="1"/>
    <col min="5" max="5" width="13.421875" style="52" bestFit="1" customWidth="1"/>
    <col min="6" max="16384" width="9.140625" style="52" customWidth="1"/>
  </cols>
  <sheetData>
    <row r="1" spans="1:5" s="89" customFormat="1" ht="33.75" customHeight="1" thickBot="1">
      <c r="A1" s="501" t="s">
        <v>243</v>
      </c>
      <c r="B1" s="51"/>
      <c r="C1" s="884"/>
      <c r="D1" s="886"/>
      <c r="E1" s="607"/>
    </row>
    <row r="2" spans="1:5" s="89" customFormat="1" ht="15" customHeight="1" thickBot="1">
      <c r="A2" s="881" t="s">
        <v>241</v>
      </c>
      <c r="B2" s="882"/>
      <c r="C2" s="882"/>
      <c r="D2" s="882" t="s">
        <v>103</v>
      </c>
      <c r="E2" s="883" t="s">
        <v>103</v>
      </c>
    </row>
    <row r="3" spans="1:6" s="613" customFormat="1" ht="24.75" customHeight="1" thickBot="1">
      <c r="A3" s="612" t="s">
        <v>94</v>
      </c>
      <c r="B3" s="502" t="s">
        <v>991</v>
      </c>
      <c r="C3" s="503" t="s">
        <v>242</v>
      </c>
      <c r="D3" s="504" t="s">
        <v>104</v>
      </c>
      <c r="E3" s="505" t="s">
        <v>105</v>
      </c>
      <c r="F3" s="506"/>
    </row>
    <row r="4" spans="1:5" s="53" customFormat="1" ht="24.75" customHeight="1">
      <c r="A4" s="54" t="s">
        <v>106</v>
      </c>
      <c r="B4" s="55"/>
      <c r="C4" s="56"/>
      <c r="D4" s="57"/>
      <c r="E4" s="58"/>
    </row>
    <row r="5" spans="1:5" s="62" customFormat="1" ht="12.75">
      <c r="A5" s="59" t="s">
        <v>107</v>
      </c>
      <c r="B5" s="60" t="s">
        <v>108</v>
      </c>
      <c r="C5" s="61" t="s">
        <v>1000</v>
      </c>
      <c r="D5" s="106">
        <f>SUM(D6:D9)</f>
        <v>10169.61</v>
      </c>
      <c r="E5" s="107">
        <f>SUM(E6:E9)</f>
        <v>114.71000000000001</v>
      </c>
    </row>
    <row r="6" spans="1:5" ht="12.75">
      <c r="A6" s="59" t="s">
        <v>109</v>
      </c>
      <c r="B6" s="60">
        <v>501</v>
      </c>
      <c r="C6" s="61" t="s">
        <v>1003</v>
      </c>
      <c r="D6" s="108">
        <v>9380.09</v>
      </c>
      <c r="E6" s="109">
        <v>16.61</v>
      </c>
    </row>
    <row r="7" spans="1:5" ht="12.75">
      <c r="A7" s="59" t="s">
        <v>110</v>
      </c>
      <c r="B7" s="60">
        <v>502</v>
      </c>
      <c r="C7" s="61" t="s">
        <v>1006</v>
      </c>
      <c r="D7" s="108">
        <v>773.07</v>
      </c>
      <c r="E7" s="109">
        <v>98.04</v>
      </c>
    </row>
    <row r="8" spans="1:5" ht="12.75">
      <c r="A8" s="59" t="s">
        <v>111</v>
      </c>
      <c r="B8" s="60">
        <v>503</v>
      </c>
      <c r="C8" s="61" t="s">
        <v>1009</v>
      </c>
      <c r="D8" s="108">
        <v>16.45</v>
      </c>
      <c r="E8" s="109">
        <v>0.06</v>
      </c>
    </row>
    <row r="9" spans="1:5" ht="12.75">
      <c r="A9" s="59" t="s">
        <v>137</v>
      </c>
      <c r="B9" s="60">
        <v>504</v>
      </c>
      <c r="C9" s="61" t="s">
        <v>1012</v>
      </c>
      <c r="D9" s="108">
        <v>0</v>
      </c>
      <c r="E9" s="109">
        <v>0</v>
      </c>
    </row>
    <row r="10" spans="1:5" ht="12.75">
      <c r="A10" s="59" t="s">
        <v>138</v>
      </c>
      <c r="B10" s="60" t="s">
        <v>139</v>
      </c>
      <c r="C10" s="61" t="s">
        <v>1015</v>
      </c>
      <c r="D10" s="106">
        <f>SUM(D11:D14)</f>
        <v>6105.81</v>
      </c>
      <c r="E10" s="107">
        <f>SUM(E11:E14)</f>
        <v>90.85</v>
      </c>
    </row>
    <row r="11" spans="1:5" ht="12.75">
      <c r="A11" s="59" t="s">
        <v>140</v>
      </c>
      <c r="B11" s="60">
        <v>511</v>
      </c>
      <c r="C11" s="61" t="s">
        <v>1018</v>
      </c>
      <c r="D11" s="108">
        <v>265.88</v>
      </c>
      <c r="E11" s="109">
        <v>6.8</v>
      </c>
    </row>
    <row r="12" spans="1:5" ht="12.75">
      <c r="A12" s="59" t="s">
        <v>141</v>
      </c>
      <c r="B12" s="60">
        <v>512</v>
      </c>
      <c r="C12" s="61" t="s">
        <v>1021</v>
      </c>
      <c r="D12" s="108">
        <v>18.37</v>
      </c>
      <c r="E12" s="109">
        <v>45.79</v>
      </c>
    </row>
    <row r="13" spans="1:5" ht="12.75">
      <c r="A13" s="59" t="s">
        <v>142</v>
      </c>
      <c r="B13" s="60">
        <v>513</v>
      </c>
      <c r="C13" s="61" t="s">
        <v>1024</v>
      </c>
      <c r="D13" s="108">
        <v>17.89</v>
      </c>
      <c r="E13" s="109">
        <v>0</v>
      </c>
    </row>
    <row r="14" spans="1:5" ht="12.75">
      <c r="A14" s="59" t="s">
        <v>143</v>
      </c>
      <c r="B14" s="60">
        <v>518</v>
      </c>
      <c r="C14" s="61" t="s">
        <v>1027</v>
      </c>
      <c r="D14" s="108">
        <v>5803.67</v>
      </c>
      <c r="E14" s="109">
        <v>38.26</v>
      </c>
    </row>
    <row r="15" spans="1:5" ht="12.75">
      <c r="A15" s="59" t="s">
        <v>144</v>
      </c>
      <c r="B15" s="60" t="s">
        <v>145</v>
      </c>
      <c r="C15" s="61" t="s">
        <v>1030</v>
      </c>
      <c r="D15" s="106">
        <f>SUM(D16:D20)</f>
        <v>7164.869999999999</v>
      </c>
      <c r="E15" s="107">
        <f>SUM(E16:E20)</f>
        <v>377.18</v>
      </c>
    </row>
    <row r="16" spans="1:5" ht="12.75">
      <c r="A16" s="59" t="s">
        <v>146</v>
      </c>
      <c r="B16" s="60">
        <v>521</v>
      </c>
      <c r="C16" s="61" t="s">
        <v>1033</v>
      </c>
      <c r="D16" s="108">
        <v>5230.28</v>
      </c>
      <c r="E16" s="109">
        <v>268.94</v>
      </c>
    </row>
    <row r="17" spans="1:5" ht="12.75">
      <c r="A17" s="59" t="s">
        <v>147</v>
      </c>
      <c r="B17" s="60">
        <v>524</v>
      </c>
      <c r="C17" s="61" t="s">
        <v>1036</v>
      </c>
      <c r="D17" s="108">
        <v>1833.83</v>
      </c>
      <c r="E17" s="109">
        <v>95.4</v>
      </c>
    </row>
    <row r="18" spans="1:5" ht="12.75">
      <c r="A18" s="59" t="s">
        <v>148</v>
      </c>
      <c r="B18" s="60">
        <v>525</v>
      </c>
      <c r="C18" s="61" t="s">
        <v>1039</v>
      </c>
      <c r="D18" s="108">
        <v>0</v>
      </c>
      <c r="E18" s="109">
        <v>0</v>
      </c>
    </row>
    <row r="19" spans="1:5" ht="12.75">
      <c r="A19" s="59" t="s">
        <v>149</v>
      </c>
      <c r="B19" s="60">
        <v>527</v>
      </c>
      <c r="C19" s="61" t="s">
        <v>1042</v>
      </c>
      <c r="D19" s="108">
        <v>2.9</v>
      </c>
      <c r="E19" s="109">
        <v>0</v>
      </c>
    </row>
    <row r="20" spans="1:5" ht="12.75">
      <c r="A20" s="59" t="s">
        <v>150</v>
      </c>
      <c r="B20" s="60">
        <v>528</v>
      </c>
      <c r="C20" s="61" t="s">
        <v>1045</v>
      </c>
      <c r="D20" s="108">
        <v>97.86</v>
      </c>
      <c r="E20" s="109">
        <v>12.84</v>
      </c>
    </row>
    <row r="21" spans="1:5" ht="12.75">
      <c r="A21" s="59" t="s">
        <v>151</v>
      </c>
      <c r="B21" s="60" t="s">
        <v>152</v>
      </c>
      <c r="C21" s="61" t="s">
        <v>1048</v>
      </c>
      <c r="D21" s="106">
        <f>SUM(D22:D24)</f>
        <v>105.17</v>
      </c>
      <c r="E21" s="107">
        <f>SUM(E22:E24)</f>
        <v>3</v>
      </c>
    </row>
    <row r="22" spans="1:5" ht="12.75">
      <c r="A22" s="59" t="s">
        <v>153</v>
      </c>
      <c r="B22" s="60">
        <v>531</v>
      </c>
      <c r="C22" s="61" t="s">
        <v>1051</v>
      </c>
      <c r="D22" s="108">
        <v>35.14</v>
      </c>
      <c r="E22" s="109">
        <v>3</v>
      </c>
    </row>
    <row r="23" spans="1:5" ht="12.75">
      <c r="A23" s="59" t="s">
        <v>154</v>
      </c>
      <c r="B23" s="60">
        <v>532</v>
      </c>
      <c r="C23" s="61" t="s">
        <v>1054</v>
      </c>
      <c r="D23" s="108">
        <v>59.8</v>
      </c>
      <c r="E23" s="109">
        <v>0</v>
      </c>
    </row>
    <row r="24" spans="1:5" ht="12.75">
      <c r="A24" s="59" t="s">
        <v>155</v>
      </c>
      <c r="B24" s="60">
        <v>538</v>
      </c>
      <c r="C24" s="61" t="s">
        <v>1057</v>
      </c>
      <c r="D24" s="108">
        <v>10.23</v>
      </c>
      <c r="E24" s="109">
        <v>0</v>
      </c>
    </row>
    <row r="25" spans="1:5" ht="12.75">
      <c r="A25" s="59" t="s">
        <v>156</v>
      </c>
      <c r="B25" s="60" t="s">
        <v>157</v>
      </c>
      <c r="C25" s="61" t="s">
        <v>1060</v>
      </c>
      <c r="D25" s="106">
        <f>SUM(D26:D33)</f>
        <v>623.74</v>
      </c>
      <c r="E25" s="107">
        <f>SUM(E26:E33)</f>
        <v>412.24</v>
      </c>
    </row>
    <row r="26" spans="1:5" ht="12.75">
      <c r="A26" s="59" t="s">
        <v>158</v>
      </c>
      <c r="B26" s="60">
        <v>541</v>
      </c>
      <c r="C26" s="61" t="s">
        <v>1063</v>
      </c>
      <c r="D26" s="108">
        <v>1.85</v>
      </c>
      <c r="E26" s="109">
        <v>0</v>
      </c>
    </row>
    <row r="27" spans="1:5" ht="12.75">
      <c r="A27" s="59" t="s">
        <v>159</v>
      </c>
      <c r="B27" s="60">
        <v>542</v>
      </c>
      <c r="C27" s="61" t="s">
        <v>1066</v>
      </c>
      <c r="D27" s="108">
        <v>0</v>
      </c>
      <c r="E27" s="109">
        <v>0</v>
      </c>
    </row>
    <row r="28" spans="1:5" ht="12.75">
      <c r="A28" s="59" t="s">
        <v>160</v>
      </c>
      <c r="B28" s="60">
        <v>543</v>
      </c>
      <c r="C28" s="61" t="s">
        <v>1069</v>
      </c>
      <c r="D28" s="108">
        <v>0</v>
      </c>
      <c r="E28" s="109">
        <v>410.04</v>
      </c>
    </row>
    <row r="29" spans="1:5" ht="12.75">
      <c r="A29" s="59" t="s">
        <v>161</v>
      </c>
      <c r="B29" s="60">
        <v>544</v>
      </c>
      <c r="C29" s="61" t="s">
        <v>1072</v>
      </c>
      <c r="D29" s="108">
        <v>0</v>
      </c>
      <c r="E29" s="109">
        <v>0</v>
      </c>
    </row>
    <row r="30" spans="1:5" ht="12.75">
      <c r="A30" s="59" t="s">
        <v>162</v>
      </c>
      <c r="B30" s="60">
        <v>545</v>
      </c>
      <c r="C30" s="61" t="s">
        <v>1075</v>
      </c>
      <c r="D30" s="108">
        <v>68.4</v>
      </c>
      <c r="E30" s="109">
        <v>1.53</v>
      </c>
    </row>
    <row r="31" spans="1:5" ht="12.75">
      <c r="A31" s="59" t="s">
        <v>163</v>
      </c>
      <c r="B31" s="60">
        <v>546</v>
      </c>
      <c r="C31" s="61" t="s">
        <v>1078</v>
      </c>
      <c r="D31" s="108">
        <v>0</v>
      </c>
      <c r="E31" s="109">
        <v>0</v>
      </c>
    </row>
    <row r="32" spans="1:5" ht="12.75">
      <c r="A32" s="59" t="s">
        <v>164</v>
      </c>
      <c r="B32" s="60">
        <v>548</v>
      </c>
      <c r="C32" s="61" t="s">
        <v>1080</v>
      </c>
      <c r="D32" s="108">
        <v>133.54</v>
      </c>
      <c r="E32" s="109">
        <v>0</v>
      </c>
    </row>
    <row r="33" spans="1:5" ht="12.75">
      <c r="A33" s="59" t="s">
        <v>165</v>
      </c>
      <c r="B33" s="60">
        <v>549</v>
      </c>
      <c r="C33" s="61" t="s">
        <v>1083</v>
      </c>
      <c r="D33" s="108">
        <v>419.95</v>
      </c>
      <c r="E33" s="109">
        <v>0.67</v>
      </c>
    </row>
    <row r="34" spans="1:5" ht="12.75" customHeight="1">
      <c r="A34" s="59" t="s">
        <v>166</v>
      </c>
      <c r="B34" s="60" t="s">
        <v>167</v>
      </c>
      <c r="C34" s="61" t="s">
        <v>1086</v>
      </c>
      <c r="D34" s="106">
        <f>SUM(D35:D40)</f>
        <v>4671.39</v>
      </c>
      <c r="E34" s="107">
        <f>SUM(E35:E40)</f>
        <v>180.34</v>
      </c>
    </row>
    <row r="35" spans="1:5" ht="12.75">
      <c r="A35" s="59" t="s">
        <v>168</v>
      </c>
      <c r="B35" s="60">
        <v>551</v>
      </c>
      <c r="C35" s="61" t="s">
        <v>1089</v>
      </c>
      <c r="D35" s="108">
        <v>2826.3</v>
      </c>
      <c r="E35" s="109">
        <v>180.34</v>
      </c>
    </row>
    <row r="36" spans="1:5" ht="12.75">
      <c r="A36" s="59" t="s">
        <v>169</v>
      </c>
      <c r="B36" s="60">
        <v>552</v>
      </c>
      <c r="C36" s="61" t="s">
        <v>1092</v>
      </c>
      <c r="D36" s="108">
        <v>576.42</v>
      </c>
      <c r="E36" s="109">
        <v>0</v>
      </c>
    </row>
    <row r="37" spans="1:5" ht="12.75">
      <c r="A37" s="59" t="s">
        <v>170</v>
      </c>
      <c r="B37" s="60">
        <v>553</v>
      </c>
      <c r="C37" s="61" t="s">
        <v>1095</v>
      </c>
      <c r="D37" s="108">
        <v>0</v>
      </c>
      <c r="E37" s="109">
        <v>0</v>
      </c>
    </row>
    <row r="38" spans="1:5" ht="12.75">
      <c r="A38" s="59" t="s">
        <v>171</v>
      </c>
      <c r="B38" s="60">
        <v>554</v>
      </c>
      <c r="C38" s="61" t="s">
        <v>1098</v>
      </c>
      <c r="D38" s="108">
        <v>1268.67</v>
      </c>
      <c r="E38" s="109">
        <v>0</v>
      </c>
    </row>
    <row r="39" spans="1:5" ht="12.75">
      <c r="A39" s="59" t="s">
        <v>172</v>
      </c>
      <c r="B39" s="60">
        <v>556</v>
      </c>
      <c r="C39" s="61" t="s">
        <v>1101</v>
      </c>
      <c r="D39" s="108">
        <v>0</v>
      </c>
      <c r="E39" s="109">
        <v>0</v>
      </c>
    </row>
    <row r="40" spans="1:5" ht="12.75">
      <c r="A40" s="59" t="s">
        <v>173</v>
      </c>
      <c r="B40" s="60">
        <v>559</v>
      </c>
      <c r="C40" s="61" t="s">
        <v>1104</v>
      </c>
      <c r="D40" s="108">
        <v>0</v>
      </c>
      <c r="E40" s="109">
        <v>0</v>
      </c>
    </row>
    <row r="41" spans="1:5" ht="12.75">
      <c r="A41" s="59" t="s">
        <v>174</v>
      </c>
      <c r="B41" s="60" t="s">
        <v>175</v>
      </c>
      <c r="C41" s="61" t="s">
        <v>1107</v>
      </c>
      <c r="D41" s="106">
        <f>SUM(D42:D43)</f>
        <v>9.61</v>
      </c>
      <c r="E41" s="106">
        <f>SUM(E42:E43)</f>
        <v>0</v>
      </c>
    </row>
    <row r="42" spans="1:5" ht="12.75" customHeight="1">
      <c r="A42" s="59" t="s">
        <v>176</v>
      </c>
      <c r="B42" s="60">
        <v>581</v>
      </c>
      <c r="C42" s="61" t="s">
        <v>1110</v>
      </c>
      <c r="D42" s="108">
        <v>0</v>
      </c>
      <c r="E42" s="109">
        <v>0</v>
      </c>
    </row>
    <row r="43" spans="1:5" ht="12.75">
      <c r="A43" s="59" t="s">
        <v>177</v>
      </c>
      <c r="B43" s="60">
        <v>582</v>
      </c>
      <c r="C43" s="61" t="s">
        <v>1113</v>
      </c>
      <c r="D43" s="108">
        <v>9.61</v>
      </c>
      <c r="E43" s="109">
        <v>0</v>
      </c>
    </row>
    <row r="44" spans="1:5" ht="12.75">
      <c r="A44" s="59" t="s">
        <v>178</v>
      </c>
      <c r="B44" s="60" t="s">
        <v>179</v>
      </c>
      <c r="C44" s="61" t="s">
        <v>1116</v>
      </c>
      <c r="D44" s="106">
        <f>D45</f>
        <v>0</v>
      </c>
      <c r="E44" s="107">
        <f>E45</f>
        <v>0</v>
      </c>
    </row>
    <row r="45" spans="1:5" ht="12.75">
      <c r="A45" s="59" t="s">
        <v>180</v>
      </c>
      <c r="B45" s="60">
        <v>595</v>
      </c>
      <c r="C45" s="61" t="s">
        <v>1119</v>
      </c>
      <c r="D45" s="108">
        <v>0</v>
      </c>
      <c r="E45" s="109">
        <v>0</v>
      </c>
    </row>
    <row r="46" spans="1:5" ht="26.25" thickBot="1">
      <c r="A46" s="67" t="s">
        <v>181</v>
      </c>
      <c r="B46" s="68" t="s">
        <v>182</v>
      </c>
      <c r="C46" s="69" t="s">
        <v>1122</v>
      </c>
      <c r="D46" s="110">
        <f>D5+D10+D15+D21+D25+D34+D41+D44</f>
        <v>28850.2</v>
      </c>
      <c r="E46" s="111">
        <f>E5+E10+E15+E21+E25+E34+E41+E44</f>
        <v>1178.32</v>
      </c>
    </row>
    <row r="47" spans="1:5" ht="12.75">
      <c r="A47" s="72" t="s">
        <v>183</v>
      </c>
      <c r="B47" s="73"/>
      <c r="C47" s="74" t="s">
        <v>1250</v>
      </c>
      <c r="D47" s="77" t="s">
        <v>184</v>
      </c>
      <c r="E47" s="78" t="s">
        <v>185</v>
      </c>
    </row>
    <row r="48" spans="1:5" ht="12.75">
      <c r="A48" s="59" t="s">
        <v>186</v>
      </c>
      <c r="B48" s="79" t="s">
        <v>187</v>
      </c>
      <c r="C48" s="61" t="s">
        <v>1125</v>
      </c>
      <c r="D48" s="106">
        <f>SUM(D49:D51)</f>
        <v>12982.050000000001</v>
      </c>
      <c r="E48" s="107">
        <f>SUM(E49:E51)</f>
        <v>1113.93</v>
      </c>
    </row>
    <row r="49" spans="1:5" ht="12.75">
      <c r="A49" s="59" t="s">
        <v>188</v>
      </c>
      <c r="B49" s="79">
        <v>601</v>
      </c>
      <c r="C49" s="61" t="s">
        <v>1128</v>
      </c>
      <c r="D49" s="108">
        <v>12942.44</v>
      </c>
      <c r="E49" s="109">
        <v>0</v>
      </c>
    </row>
    <row r="50" spans="1:5" ht="12.75">
      <c r="A50" s="59" t="s">
        <v>189</v>
      </c>
      <c r="B50" s="79">
        <v>602</v>
      </c>
      <c r="C50" s="61" t="s">
        <v>1131</v>
      </c>
      <c r="D50" s="108">
        <v>39.61</v>
      </c>
      <c r="E50" s="109">
        <v>1113.93</v>
      </c>
    </row>
    <row r="51" spans="1:5" ht="12.75">
      <c r="A51" s="59" t="s">
        <v>190</v>
      </c>
      <c r="B51" s="79">
        <v>604</v>
      </c>
      <c r="C51" s="61" t="s">
        <v>1134</v>
      </c>
      <c r="D51" s="108">
        <v>0</v>
      </c>
      <c r="E51" s="109">
        <v>0</v>
      </c>
    </row>
    <row r="52" spans="1:5" ht="12.75">
      <c r="A52" s="59" t="s">
        <v>191</v>
      </c>
      <c r="B52" s="79" t="s">
        <v>192</v>
      </c>
      <c r="C52" s="61" t="s">
        <v>1137</v>
      </c>
      <c r="D52" s="106">
        <f>SUM(D53:D56)</f>
        <v>-1153.55</v>
      </c>
      <c r="E52" s="107">
        <f>SUM(E53:E56)</f>
        <v>-60.53</v>
      </c>
    </row>
    <row r="53" spans="1:5" ht="12.75">
      <c r="A53" s="59" t="s">
        <v>193</v>
      </c>
      <c r="B53" s="79">
        <v>611</v>
      </c>
      <c r="C53" s="61" t="s">
        <v>1140</v>
      </c>
      <c r="D53" s="108">
        <v>-751.74</v>
      </c>
      <c r="E53" s="109">
        <v>0</v>
      </c>
    </row>
    <row r="54" spans="1:5" ht="12.75">
      <c r="A54" s="59" t="s">
        <v>194</v>
      </c>
      <c r="B54" s="79">
        <v>612</v>
      </c>
      <c r="C54" s="61" t="s">
        <v>1143</v>
      </c>
      <c r="D54" s="108">
        <v>0</v>
      </c>
      <c r="E54" s="109">
        <v>0</v>
      </c>
    </row>
    <row r="55" spans="1:5" ht="12.75">
      <c r="A55" s="59" t="s">
        <v>195</v>
      </c>
      <c r="B55" s="79">
        <v>613</v>
      </c>
      <c r="C55" s="61" t="s">
        <v>1146</v>
      </c>
      <c r="D55" s="108">
        <v>-32.93</v>
      </c>
      <c r="E55" s="109">
        <v>-60.53</v>
      </c>
    </row>
    <row r="56" spans="1:5" ht="12.75">
      <c r="A56" s="59" t="s">
        <v>196</v>
      </c>
      <c r="B56" s="79">
        <v>614</v>
      </c>
      <c r="C56" s="61" t="s">
        <v>1149</v>
      </c>
      <c r="D56" s="108">
        <v>-368.88</v>
      </c>
      <c r="E56" s="109">
        <v>0</v>
      </c>
    </row>
    <row r="57" spans="1:5" ht="12.75">
      <c r="A57" s="59" t="s">
        <v>197</v>
      </c>
      <c r="B57" s="79" t="s">
        <v>198</v>
      </c>
      <c r="C57" s="61" t="s">
        <v>1152</v>
      </c>
      <c r="D57" s="106">
        <f>SUM(D58:D61)</f>
        <v>2607.16</v>
      </c>
      <c r="E57" s="107">
        <f>SUM(E58:E61)</f>
        <v>0</v>
      </c>
    </row>
    <row r="58" spans="1:5" ht="12.75">
      <c r="A58" s="59" t="s">
        <v>199</v>
      </c>
      <c r="B58" s="79">
        <v>621</v>
      </c>
      <c r="C58" s="61" t="s">
        <v>1155</v>
      </c>
      <c r="D58" s="108">
        <v>0</v>
      </c>
      <c r="E58" s="109">
        <v>0</v>
      </c>
    </row>
    <row r="59" spans="1:5" ht="12.75">
      <c r="A59" s="59" t="s">
        <v>200</v>
      </c>
      <c r="B59" s="79">
        <v>622</v>
      </c>
      <c r="C59" s="61" t="s">
        <v>1158</v>
      </c>
      <c r="D59" s="108">
        <v>284.97</v>
      </c>
      <c r="E59" s="109">
        <v>0</v>
      </c>
    </row>
    <row r="60" spans="1:5" ht="12.75">
      <c r="A60" s="59" t="s">
        <v>201</v>
      </c>
      <c r="B60" s="79">
        <v>623</v>
      </c>
      <c r="C60" s="61" t="s">
        <v>1161</v>
      </c>
      <c r="D60" s="108">
        <v>0</v>
      </c>
      <c r="E60" s="109">
        <v>0</v>
      </c>
    </row>
    <row r="61" spans="1:5" ht="12.75">
      <c r="A61" s="59" t="s">
        <v>202</v>
      </c>
      <c r="B61" s="79">
        <v>624</v>
      </c>
      <c r="C61" s="61" t="s">
        <v>1163</v>
      </c>
      <c r="D61" s="108">
        <v>2322.19</v>
      </c>
      <c r="E61" s="109">
        <v>0</v>
      </c>
    </row>
    <row r="62" spans="1:5" ht="12.75">
      <c r="A62" s="59" t="s">
        <v>203</v>
      </c>
      <c r="B62" s="79" t="s">
        <v>204</v>
      </c>
      <c r="C62" s="61" t="s">
        <v>1166</v>
      </c>
      <c r="D62" s="106">
        <f>SUM(D63:D69)</f>
        <v>873.51</v>
      </c>
      <c r="E62" s="107">
        <f>SUM(E63:E69)</f>
        <v>861.08</v>
      </c>
    </row>
    <row r="63" spans="1:5" ht="12.75">
      <c r="A63" s="59" t="s">
        <v>205</v>
      </c>
      <c r="B63" s="79">
        <v>641</v>
      </c>
      <c r="C63" s="61" t="s">
        <v>1169</v>
      </c>
      <c r="D63" s="108">
        <v>0</v>
      </c>
      <c r="E63" s="109">
        <v>0</v>
      </c>
    </row>
    <row r="64" spans="1:5" ht="12.75">
      <c r="A64" s="59" t="s">
        <v>206</v>
      </c>
      <c r="B64" s="79">
        <v>642</v>
      </c>
      <c r="C64" s="61" t="s">
        <v>1172</v>
      </c>
      <c r="D64" s="108">
        <v>0</v>
      </c>
      <c r="E64" s="109">
        <v>0</v>
      </c>
    </row>
    <row r="65" spans="1:5" ht="12.75">
      <c r="A65" s="59" t="s">
        <v>207</v>
      </c>
      <c r="B65" s="79">
        <v>643</v>
      </c>
      <c r="C65" s="61" t="s">
        <v>1175</v>
      </c>
      <c r="D65" s="108">
        <v>0</v>
      </c>
      <c r="E65" s="109">
        <v>0</v>
      </c>
    </row>
    <row r="66" spans="1:5" ht="12.75">
      <c r="A66" s="59" t="s">
        <v>208</v>
      </c>
      <c r="B66" s="79">
        <v>644</v>
      </c>
      <c r="C66" s="61" t="s">
        <v>1178</v>
      </c>
      <c r="D66" s="108">
        <v>0.08</v>
      </c>
      <c r="E66" s="109">
        <v>0</v>
      </c>
    </row>
    <row r="67" spans="1:5" ht="12.75">
      <c r="A67" s="59" t="s">
        <v>209</v>
      </c>
      <c r="B67" s="79">
        <v>645</v>
      </c>
      <c r="C67" s="61" t="s">
        <v>1181</v>
      </c>
      <c r="D67" s="108">
        <v>2.82</v>
      </c>
      <c r="E67" s="109">
        <v>0</v>
      </c>
    </row>
    <row r="68" spans="1:5" ht="12.75">
      <c r="A68" s="59" t="s">
        <v>210</v>
      </c>
      <c r="B68" s="79">
        <v>648</v>
      </c>
      <c r="C68" s="61" t="s">
        <v>1184</v>
      </c>
      <c r="D68" s="108">
        <v>0</v>
      </c>
      <c r="E68" s="109">
        <v>0</v>
      </c>
    </row>
    <row r="69" spans="1:5" ht="12.75">
      <c r="A69" s="59" t="s">
        <v>211</v>
      </c>
      <c r="B69" s="79">
        <v>649</v>
      </c>
      <c r="C69" s="61" t="s">
        <v>1187</v>
      </c>
      <c r="D69" s="108">
        <v>870.61</v>
      </c>
      <c r="E69" s="109">
        <v>861.08</v>
      </c>
    </row>
    <row r="70" spans="1:5" ht="12.75" customHeight="1">
      <c r="A70" s="59" t="s">
        <v>212</v>
      </c>
      <c r="B70" s="79" t="s">
        <v>213</v>
      </c>
      <c r="C70" s="61" t="s">
        <v>1190</v>
      </c>
      <c r="D70" s="106">
        <f>SUM(D71:D77)</f>
        <v>2541</v>
      </c>
      <c r="E70" s="107">
        <f>SUM(E71:E77)</f>
        <v>0</v>
      </c>
    </row>
    <row r="71" spans="1:5" ht="12.75" customHeight="1">
      <c r="A71" s="59" t="s">
        <v>214</v>
      </c>
      <c r="B71" s="79">
        <v>652</v>
      </c>
      <c r="C71" s="61" t="s">
        <v>1193</v>
      </c>
      <c r="D71" s="108">
        <v>1264.68</v>
      </c>
      <c r="E71" s="109">
        <v>0</v>
      </c>
    </row>
    <row r="72" spans="1:5" ht="12.75">
      <c r="A72" s="59" t="s">
        <v>215</v>
      </c>
      <c r="B72" s="79">
        <v>653</v>
      </c>
      <c r="C72" s="61" t="s">
        <v>1195</v>
      </c>
      <c r="D72" s="108">
        <v>0</v>
      </c>
      <c r="E72" s="109">
        <v>0</v>
      </c>
    </row>
    <row r="73" spans="1:5" ht="12.75">
      <c r="A73" s="59" t="s">
        <v>216</v>
      </c>
      <c r="B73" s="79">
        <v>654</v>
      </c>
      <c r="C73" s="61" t="s">
        <v>1197</v>
      </c>
      <c r="D73" s="108">
        <v>1276.32</v>
      </c>
      <c r="E73" s="109">
        <v>0</v>
      </c>
    </row>
    <row r="74" spans="1:5" ht="12.75">
      <c r="A74" s="59" t="s">
        <v>217</v>
      </c>
      <c r="B74" s="79">
        <v>655</v>
      </c>
      <c r="C74" s="61" t="s">
        <v>1200</v>
      </c>
      <c r="D74" s="108">
        <v>0</v>
      </c>
      <c r="E74" s="109">
        <v>0</v>
      </c>
    </row>
    <row r="75" spans="1:5" ht="12.75">
      <c r="A75" s="59" t="s">
        <v>218</v>
      </c>
      <c r="B75" s="79">
        <v>656</v>
      </c>
      <c r="C75" s="61" t="s">
        <v>1203</v>
      </c>
      <c r="D75" s="108">
        <v>0</v>
      </c>
      <c r="E75" s="109">
        <v>0</v>
      </c>
    </row>
    <row r="76" spans="1:5" ht="12.75">
      <c r="A76" s="59" t="s">
        <v>219</v>
      </c>
      <c r="B76" s="79">
        <v>657</v>
      </c>
      <c r="C76" s="61" t="s">
        <v>1206</v>
      </c>
      <c r="D76" s="108">
        <v>0</v>
      </c>
      <c r="E76" s="109">
        <v>0</v>
      </c>
    </row>
    <row r="77" spans="1:5" ht="12.75">
      <c r="A77" s="59" t="s">
        <v>220</v>
      </c>
      <c r="B77" s="79">
        <v>659</v>
      </c>
      <c r="C77" s="61" t="s">
        <v>1209</v>
      </c>
      <c r="D77" s="108">
        <v>0</v>
      </c>
      <c r="E77" s="109">
        <v>0</v>
      </c>
    </row>
    <row r="78" spans="1:5" ht="12.75">
      <c r="A78" s="59" t="s">
        <v>221</v>
      </c>
      <c r="B78" s="79" t="s">
        <v>222</v>
      </c>
      <c r="C78" s="61" t="s">
        <v>1212</v>
      </c>
      <c r="D78" s="106">
        <f>SUM(D79:D81)</f>
        <v>26.26</v>
      </c>
      <c r="E78" s="107">
        <f>SUM(E79:E81)</f>
        <v>0</v>
      </c>
    </row>
    <row r="79" spans="1:5" ht="12.75" customHeight="1">
      <c r="A79" s="59" t="s">
        <v>223</v>
      </c>
      <c r="B79" s="79">
        <v>681</v>
      </c>
      <c r="C79" s="61" t="s">
        <v>1215</v>
      </c>
      <c r="D79" s="108">
        <v>0</v>
      </c>
      <c r="E79" s="109">
        <v>0</v>
      </c>
    </row>
    <row r="80" spans="1:5" ht="12.75">
      <c r="A80" s="59" t="s">
        <v>224</v>
      </c>
      <c r="B80" s="79">
        <v>682</v>
      </c>
      <c r="C80" s="61" t="s">
        <v>1218</v>
      </c>
      <c r="D80" s="108">
        <v>26.26</v>
      </c>
      <c r="E80" s="109">
        <v>0</v>
      </c>
    </row>
    <row r="81" spans="1:5" ht="12.75">
      <c r="A81" s="59" t="s">
        <v>225</v>
      </c>
      <c r="B81" s="79">
        <v>684</v>
      </c>
      <c r="C81" s="61" t="s">
        <v>1221</v>
      </c>
      <c r="D81" s="108">
        <v>0</v>
      </c>
      <c r="E81" s="109">
        <v>0</v>
      </c>
    </row>
    <row r="82" spans="1:5" ht="12.75">
      <c r="A82" s="59" t="s">
        <v>226</v>
      </c>
      <c r="B82" s="79" t="s">
        <v>227</v>
      </c>
      <c r="C82" s="61" t="s">
        <v>1224</v>
      </c>
      <c r="D82" s="106">
        <f>D83</f>
        <v>13566</v>
      </c>
      <c r="E82" s="107">
        <f>E83</f>
        <v>0</v>
      </c>
    </row>
    <row r="83" spans="1:5" ht="12.75">
      <c r="A83" s="59" t="s">
        <v>228</v>
      </c>
      <c r="B83" s="79">
        <v>691</v>
      </c>
      <c r="C83" s="61" t="s">
        <v>1227</v>
      </c>
      <c r="D83" s="108">
        <v>13566</v>
      </c>
      <c r="E83" s="109">
        <v>0</v>
      </c>
    </row>
    <row r="84" spans="1:5" ht="38.25">
      <c r="A84" s="59" t="s">
        <v>229</v>
      </c>
      <c r="B84" s="80" t="s">
        <v>230</v>
      </c>
      <c r="C84" s="61" t="s">
        <v>1230</v>
      </c>
      <c r="D84" s="106">
        <f>D48+D52+D57+D62+D70+D78+D82</f>
        <v>31442.43</v>
      </c>
      <c r="E84" s="107">
        <f>E48+E52+E57+E62+E70+E78+E82</f>
        <v>1914.48</v>
      </c>
    </row>
    <row r="85" spans="1:5" ht="12.75">
      <c r="A85" s="81" t="s">
        <v>231</v>
      </c>
      <c r="B85" s="79" t="s">
        <v>232</v>
      </c>
      <c r="C85" s="61" t="s">
        <v>1233</v>
      </c>
      <c r="D85" s="106">
        <f>D84-D46</f>
        <v>2592.2299999999996</v>
      </c>
      <c r="E85" s="107">
        <f>E84-E46</f>
        <v>736.1600000000001</v>
      </c>
    </row>
    <row r="86" spans="1:5" ht="12.75">
      <c r="A86" s="59" t="s">
        <v>233</v>
      </c>
      <c r="B86" s="79">
        <v>591</v>
      </c>
      <c r="C86" s="61" t="s">
        <v>1236</v>
      </c>
      <c r="D86" s="108">
        <v>0</v>
      </c>
      <c r="E86" s="109">
        <v>0</v>
      </c>
    </row>
    <row r="87" spans="1:5" ht="13.5" thickBot="1">
      <c r="A87" s="81" t="s">
        <v>234</v>
      </c>
      <c r="B87" s="82" t="s">
        <v>235</v>
      </c>
      <c r="C87" s="69" t="s">
        <v>1239</v>
      </c>
      <c r="D87" s="112">
        <f>D85-D86</f>
        <v>2592.2299999999996</v>
      </c>
      <c r="E87" s="113">
        <f>E85-E86</f>
        <v>736.1600000000001</v>
      </c>
    </row>
    <row r="88" spans="1:4" ht="13.5" thickBot="1">
      <c r="A88" s="85"/>
      <c r="B88" s="86"/>
      <c r="C88" s="87"/>
      <c r="D88" s="88" t="s">
        <v>236</v>
      </c>
    </row>
    <row r="89" spans="1:4" s="95" customFormat="1" ht="12.75" customHeight="1">
      <c r="A89" s="90" t="s">
        <v>237</v>
      </c>
      <c r="B89" s="91" t="s">
        <v>238</v>
      </c>
      <c r="C89" s="92" t="s">
        <v>1242</v>
      </c>
      <c r="D89" s="93">
        <f>D85+E85</f>
        <v>3328.3899999999994</v>
      </c>
    </row>
    <row r="90" spans="1:4" s="95" customFormat="1" ht="12.75" customHeight="1" thickBot="1">
      <c r="A90" s="96" t="s">
        <v>239</v>
      </c>
      <c r="B90" s="97" t="s">
        <v>240</v>
      </c>
      <c r="C90" s="98" t="s">
        <v>1245</v>
      </c>
      <c r="D90" s="99">
        <f>D87+E87-D86-E86</f>
        <v>3328.3899999999994</v>
      </c>
    </row>
    <row r="91" spans="1:3" s="95" customFormat="1" ht="12.75" customHeight="1">
      <c r="A91" s="100"/>
      <c r="B91" s="101"/>
      <c r="C91" s="101"/>
    </row>
    <row r="92" spans="2:3" s="95" customFormat="1" ht="12.75" customHeight="1">
      <c r="B92" s="102"/>
      <c r="C92" s="102"/>
    </row>
    <row r="93" spans="1:3" s="95" customFormat="1" ht="25.5">
      <c r="A93" s="103" t="s">
        <v>100</v>
      </c>
      <c r="B93" s="102"/>
      <c r="C93" s="102"/>
    </row>
    <row r="94" spans="1:3" s="95" customFormat="1" ht="51">
      <c r="A94" s="606" t="s">
        <v>112</v>
      </c>
      <c r="B94" s="102"/>
      <c r="C94" s="102"/>
    </row>
  </sheetData>
  <mergeCells count="2">
    <mergeCell ref="C1:D1"/>
    <mergeCell ref="A2:E2"/>
  </mergeCells>
  <printOptions/>
  <pageMargins left="0.5905511811023623" right="0" top="0.984251968503937" bottom="0.984251968503937" header="0.5118110236220472" footer="0.5118110236220472"/>
  <pageSetup fitToHeight="2" fitToWidth="1"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4.7109375" style="104" bestFit="1" customWidth="1"/>
    <col min="2" max="2" width="14.00390625" style="105" bestFit="1" customWidth="1"/>
    <col min="3" max="3" width="9.140625" style="105" customWidth="1"/>
    <col min="4" max="4" width="13.8515625" style="52" customWidth="1"/>
    <col min="5" max="5" width="13.421875" style="52" bestFit="1" customWidth="1"/>
    <col min="6" max="16384" width="9.140625" style="52" customWidth="1"/>
  </cols>
  <sheetData>
    <row r="1" spans="1:5" s="89" customFormat="1" ht="33.75" customHeight="1" thickBot="1">
      <c r="A1" s="501" t="s">
        <v>245</v>
      </c>
      <c r="B1" s="51"/>
      <c r="C1" s="884"/>
      <c r="D1" s="886"/>
      <c r="E1" s="607"/>
    </row>
    <row r="2" spans="1:5" s="89" customFormat="1" ht="15" customHeight="1" thickBot="1">
      <c r="A2" s="881" t="s">
        <v>241</v>
      </c>
      <c r="B2" s="882"/>
      <c r="C2" s="882"/>
      <c r="D2" s="882"/>
      <c r="E2" s="883"/>
    </row>
    <row r="3" spans="1:6" s="613" customFormat="1" ht="24.75" customHeight="1" thickBot="1">
      <c r="A3" s="612" t="s">
        <v>247</v>
      </c>
      <c r="B3" s="502" t="s">
        <v>991</v>
      </c>
      <c r="C3" s="503" t="s">
        <v>242</v>
      </c>
      <c r="D3" s="504" t="s">
        <v>104</v>
      </c>
      <c r="E3" s="505" t="s">
        <v>246</v>
      </c>
      <c r="F3" s="506"/>
    </row>
    <row r="4" spans="1:5" s="53" customFormat="1" ht="24.75" customHeight="1">
      <c r="A4" s="54" t="s">
        <v>106</v>
      </c>
      <c r="B4" s="55"/>
      <c r="C4" s="56"/>
      <c r="D4" s="57"/>
      <c r="E4" s="58"/>
    </row>
    <row r="5" spans="1:5" s="62" customFormat="1" ht="12.75">
      <c r="A5" s="59" t="s">
        <v>107</v>
      </c>
      <c r="B5" s="60" t="s">
        <v>108</v>
      </c>
      <c r="C5" s="61" t="s">
        <v>1000</v>
      </c>
      <c r="D5" s="106">
        <f>SUM(D6:D9)</f>
        <v>92331.24</v>
      </c>
      <c r="E5" s="107">
        <f>SUM(E6:E9)</f>
        <v>4398.04</v>
      </c>
    </row>
    <row r="6" spans="1:5" ht="12.75">
      <c r="A6" s="59" t="s">
        <v>109</v>
      </c>
      <c r="B6" s="60">
        <v>501</v>
      </c>
      <c r="C6" s="61" t="s">
        <v>1003</v>
      </c>
      <c r="D6" s="108">
        <v>67411.36</v>
      </c>
      <c r="E6" s="109">
        <v>2501.71</v>
      </c>
    </row>
    <row r="7" spans="1:5" ht="12.75">
      <c r="A7" s="59" t="s">
        <v>110</v>
      </c>
      <c r="B7" s="60">
        <v>502</v>
      </c>
      <c r="C7" s="61" t="s">
        <v>1006</v>
      </c>
      <c r="D7" s="108">
        <v>17321.11</v>
      </c>
      <c r="E7" s="109">
        <v>1435.66</v>
      </c>
    </row>
    <row r="8" spans="1:5" ht="12.75">
      <c r="A8" s="59" t="s">
        <v>111</v>
      </c>
      <c r="B8" s="60">
        <v>503</v>
      </c>
      <c r="C8" s="61" t="s">
        <v>1009</v>
      </c>
      <c r="D8" s="108">
        <v>6698.07</v>
      </c>
      <c r="E8" s="109">
        <v>338.55</v>
      </c>
    </row>
    <row r="9" spans="1:5" ht="12.75">
      <c r="A9" s="59" t="s">
        <v>137</v>
      </c>
      <c r="B9" s="60">
        <v>504</v>
      </c>
      <c r="C9" s="61" t="s">
        <v>1012</v>
      </c>
      <c r="D9" s="108">
        <v>900.7</v>
      </c>
      <c r="E9" s="109">
        <v>122.12</v>
      </c>
    </row>
    <row r="10" spans="1:5" ht="12.75">
      <c r="A10" s="59" t="s">
        <v>138</v>
      </c>
      <c r="B10" s="60" t="s">
        <v>139</v>
      </c>
      <c r="C10" s="61" t="s">
        <v>1015</v>
      </c>
      <c r="D10" s="106">
        <f>SUM(D11:D14)</f>
        <v>87695.41</v>
      </c>
      <c r="E10" s="107">
        <f>SUM(E11:E14)</f>
        <v>5039.63</v>
      </c>
    </row>
    <row r="11" spans="1:5" ht="12.75">
      <c r="A11" s="59" t="s">
        <v>140</v>
      </c>
      <c r="B11" s="60">
        <v>511</v>
      </c>
      <c r="C11" s="61" t="s">
        <v>1018</v>
      </c>
      <c r="D11" s="108">
        <v>15208.47</v>
      </c>
      <c r="E11" s="109">
        <v>262.89</v>
      </c>
    </row>
    <row r="12" spans="1:5" ht="12.75">
      <c r="A12" s="59" t="s">
        <v>141</v>
      </c>
      <c r="B12" s="60">
        <v>512</v>
      </c>
      <c r="C12" s="61" t="s">
        <v>1021</v>
      </c>
      <c r="D12" s="108">
        <v>14333.81</v>
      </c>
      <c r="E12" s="109">
        <v>297.37</v>
      </c>
    </row>
    <row r="13" spans="1:5" ht="12.75">
      <c r="A13" s="59" t="s">
        <v>142</v>
      </c>
      <c r="B13" s="60">
        <v>513</v>
      </c>
      <c r="C13" s="61" t="s">
        <v>1024</v>
      </c>
      <c r="D13" s="108">
        <v>1418.36</v>
      </c>
      <c r="E13" s="109">
        <v>291.63</v>
      </c>
    </row>
    <row r="14" spans="1:5" ht="12.75">
      <c r="A14" s="59" t="s">
        <v>143</v>
      </c>
      <c r="B14" s="60">
        <v>518</v>
      </c>
      <c r="C14" s="61" t="s">
        <v>1027</v>
      </c>
      <c r="D14" s="108">
        <v>56734.77</v>
      </c>
      <c r="E14" s="109">
        <v>4187.74</v>
      </c>
    </row>
    <row r="15" spans="1:5" ht="12.75">
      <c r="A15" s="59" t="s">
        <v>144</v>
      </c>
      <c r="B15" s="60" t="s">
        <v>145</v>
      </c>
      <c r="C15" s="61" t="s">
        <v>1030</v>
      </c>
      <c r="D15" s="106">
        <f>SUM(D16:D20)</f>
        <v>484800.05</v>
      </c>
      <c r="E15" s="107">
        <f>SUM(E16:E20)</f>
        <v>5032.450000000001</v>
      </c>
    </row>
    <row r="16" spans="1:5" ht="12.75">
      <c r="A16" s="59" t="s">
        <v>146</v>
      </c>
      <c r="B16" s="60">
        <v>521</v>
      </c>
      <c r="C16" s="61" t="s">
        <v>1033</v>
      </c>
      <c r="D16" s="108">
        <v>328499.15</v>
      </c>
      <c r="E16" s="109">
        <v>3803.22</v>
      </c>
    </row>
    <row r="17" spans="1:5" ht="12.75">
      <c r="A17" s="59" t="s">
        <v>147</v>
      </c>
      <c r="B17" s="60">
        <v>524</v>
      </c>
      <c r="C17" s="61" t="s">
        <v>1036</v>
      </c>
      <c r="D17" s="108">
        <v>112281.85</v>
      </c>
      <c r="E17" s="109">
        <v>1092.63</v>
      </c>
    </row>
    <row r="18" spans="1:5" ht="12.75">
      <c r="A18" s="59" t="s">
        <v>148</v>
      </c>
      <c r="B18" s="60">
        <v>525</v>
      </c>
      <c r="C18" s="61" t="s">
        <v>1039</v>
      </c>
      <c r="D18" s="108">
        <v>0</v>
      </c>
      <c r="E18" s="109">
        <v>0</v>
      </c>
    </row>
    <row r="19" spans="1:5" ht="12.75">
      <c r="A19" s="59" t="s">
        <v>149</v>
      </c>
      <c r="B19" s="60">
        <v>527</v>
      </c>
      <c r="C19" s="61" t="s">
        <v>1042</v>
      </c>
      <c r="D19" s="108">
        <v>0</v>
      </c>
      <c r="E19" s="109">
        <v>0</v>
      </c>
    </row>
    <row r="20" spans="1:5" ht="12.75">
      <c r="A20" s="59" t="s">
        <v>150</v>
      </c>
      <c r="B20" s="60">
        <v>528</v>
      </c>
      <c r="C20" s="61" t="s">
        <v>1045</v>
      </c>
      <c r="D20" s="108">
        <v>44019.05</v>
      </c>
      <c r="E20" s="109">
        <v>136.6</v>
      </c>
    </row>
    <row r="21" spans="1:5" ht="12.75">
      <c r="A21" s="59" t="s">
        <v>151</v>
      </c>
      <c r="B21" s="60" t="s">
        <v>152</v>
      </c>
      <c r="C21" s="61" t="s">
        <v>1048</v>
      </c>
      <c r="D21" s="106">
        <f>SUM(D22:D24)</f>
        <v>488.12</v>
      </c>
      <c r="E21" s="107">
        <f>SUM(E22:E24)</f>
        <v>39.099999999999994</v>
      </c>
    </row>
    <row r="22" spans="1:5" ht="12.75">
      <c r="A22" s="59" t="s">
        <v>153</v>
      </c>
      <c r="B22" s="60">
        <v>531</v>
      </c>
      <c r="C22" s="61" t="s">
        <v>1051</v>
      </c>
      <c r="D22" s="108">
        <v>204.14</v>
      </c>
      <c r="E22" s="109">
        <v>2.85</v>
      </c>
    </row>
    <row r="23" spans="1:5" ht="12.75">
      <c r="A23" s="59" t="s">
        <v>154</v>
      </c>
      <c r="B23" s="60">
        <v>532</v>
      </c>
      <c r="C23" s="61" t="s">
        <v>1054</v>
      </c>
      <c r="D23" s="108">
        <v>30.51</v>
      </c>
      <c r="E23" s="109">
        <v>1.74</v>
      </c>
    </row>
    <row r="24" spans="1:5" ht="12.75">
      <c r="A24" s="59" t="s">
        <v>155</v>
      </c>
      <c r="B24" s="60">
        <v>538</v>
      </c>
      <c r="C24" s="61" t="s">
        <v>1057</v>
      </c>
      <c r="D24" s="108">
        <v>253.47</v>
      </c>
      <c r="E24" s="109">
        <v>34.51</v>
      </c>
    </row>
    <row r="25" spans="1:5" ht="12.75">
      <c r="A25" s="59" t="s">
        <v>156</v>
      </c>
      <c r="B25" s="60" t="s">
        <v>157</v>
      </c>
      <c r="C25" s="61" t="s">
        <v>1060</v>
      </c>
      <c r="D25" s="106">
        <f>SUM(D26:D33)</f>
        <v>25745.31</v>
      </c>
      <c r="E25" s="107">
        <f>SUM(E26:E33)</f>
        <v>1865.03</v>
      </c>
    </row>
    <row r="26" spans="1:5" ht="12.75">
      <c r="A26" s="59" t="s">
        <v>158</v>
      </c>
      <c r="B26" s="60">
        <v>541</v>
      </c>
      <c r="C26" s="61" t="s">
        <v>1063</v>
      </c>
      <c r="D26" s="108">
        <v>0</v>
      </c>
      <c r="E26" s="109">
        <v>0</v>
      </c>
    </row>
    <row r="27" spans="1:5" ht="12.75">
      <c r="A27" s="59" t="s">
        <v>159</v>
      </c>
      <c r="B27" s="60">
        <v>542</v>
      </c>
      <c r="C27" s="61" t="s">
        <v>1066</v>
      </c>
      <c r="D27" s="108">
        <v>0</v>
      </c>
      <c r="E27" s="109">
        <v>179.99</v>
      </c>
    </row>
    <row r="28" spans="1:5" ht="12.75">
      <c r="A28" s="59" t="s">
        <v>160</v>
      </c>
      <c r="B28" s="60">
        <v>543</v>
      </c>
      <c r="C28" s="61" t="s">
        <v>1069</v>
      </c>
      <c r="D28" s="108">
        <v>235.85</v>
      </c>
      <c r="E28" s="109">
        <v>243.28</v>
      </c>
    </row>
    <row r="29" spans="1:5" ht="12.75">
      <c r="A29" s="59" t="s">
        <v>161</v>
      </c>
      <c r="B29" s="60">
        <v>544</v>
      </c>
      <c r="C29" s="61" t="s">
        <v>1072</v>
      </c>
      <c r="D29" s="108">
        <v>0.43</v>
      </c>
      <c r="E29" s="109">
        <v>0</v>
      </c>
    </row>
    <row r="30" spans="1:5" ht="12.75">
      <c r="A30" s="59" t="s">
        <v>162</v>
      </c>
      <c r="B30" s="60">
        <v>545</v>
      </c>
      <c r="C30" s="61" t="s">
        <v>1075</v>
      </c>
      <c r="D30" s="108">
        <v>524.11</v>
      </c>
      <c r="E30" s="109">
        <v>5.1</v>
      </c>
    </row>
    <row r="31" spans="1:5" ht="12.75">
      <c r="A31" s="59" t="s">
        <v>163</v>
      </c>
      <c r="B31" s="60">
        <v>546</v>
      </c>
      <c r="C31" s="61" t="s">
        <v>1078</v>
      </c>
      <c r="D31" s="108">
        <v>0</v>
      </c>
      <c r="E31" s="109">
        <v>0.68</v>
      </c>
    </row>
    <row r="32" spans="1:5" ht="12.75">
      <c r="A32" s="59" t="s">
        <v>164</v>
      </c>
      <c r="B32" s="60">
        <v>548</v>
      </c>
      <c r="C32" s="61" t="s">
        <v>1080</v>
      </c>
      <c r="D32" s="108">
        <v>83.99</v>
      </c>
      <c r="E32" s="109">
        <v>0</v>
      </c>
    </row>
    <row r="33" spans="1:5" ht="12.75">
      <c r="A33" s="59" t="s">
        <v>165</v>
      </c>
      <c r="B33" s="60">
        <v>549</v>
      </c>
      <c r="C33" s="61" t="s">
        <v>1083</v>
      </c>
      <c r="D33" s="108">
        <v>24900.93</v>
      </c>
      <c r="E33" s="109">
        <v>1435.98</v>
      </c>
    </row>
    <row r="34" spans="1:5" ht="12.75" customHeight="1">
      <c r="A34" s="59" t="s">
        <v>166</v>
      </c>
      <c r="B34" s="60" t="s">
        <v>167</v>
      </c>
      <c r="C34" s="61" t="s">
        <v>1086</v>
      </c>
      <c r="D34" s="106">
        <f>SUM(D35:D40)</f>
        <v>84250.48</v>
      </c>
      <c r="E34" s="107">
        <f>SUM(E35:E40)</f>
        <v>194.73</v>
      </c>
    </row>
    <row r="35" spans="1:5" ht="12.75">
      <c r="A35" s="59" t="s">
        <v>168</v>
      </c>
      <c r="B35" s="60">
        <v>551</v>
      </c>
      <c r="C35" s="61" t="s">
        <v>1089</v>
      </c>
      <c r="D35" s="108">
        <v>82016.04</v>
      </c>
      <c r="E35" s="109">
        <v>194.73</v>
      </c>
    </row>
    <row r="36" spans="1:5" ht="12.75">
      <c r="A36" s="59" t="s">
        <v>169</v>
      </c>
      <c r="B36" s="60">
        <v>552</v>
      </c>
      <c r="C36" s="61" t="s">
        <v>1092</v>
      </c>
      <c r="D36" s="108">
        <v>2228.14</v>
      </c>
      <c r="E36" s="109">
        <v>0</v>
      </c>
    </row>
    <row r="37" spans="1:5" ht="12.75">
      <c r="A37" s="59" t="s">
        <v>170</v>
      </c>
      <c r="B37" s="60">
        <v>553</v>
      </c>
      <c r="C37" s="61" t="s">
        <v>1095</v>
      </c>
      <c r="D37" s="108">
        <v>0</v>
      </c>
      <c r="E37" s="109">
        <v>0</v>
      </c>
    </row>
    <row r="38" spans="1:5" ht="12.75">
      <c r="A38" s="59" t="s">
        <v>171</v>
      </c>
      <c r="B38" s="60">
        <v>554</v>
      </c>
      <c r="C38" s="61" t="s">
        <v>1098</v>
      </c>
      <c r="D38" s="108">
        <v>0</v>
      </c>
      <c r="E38" s="109">
        <v>0</v>
      </c>
    </row>
    <row r="39" spans="1:5" ht="12.75">
      <c r="A39" s="59" t="s">
        <v>172</v>
      </c>
      <c r="B39" s="60">
        <v>556</v>
      </c>
      <c r="C39" s="61" t="s">
        <v>1101</v>
      </c>
      <c r="D39" s="108">
        <v>0</v>
      </c>
      <c r="E39" s="109">
        <v>0</v>
      </c>
    </row>
    <row r="40" spans="1:5" ht="12.75">
      <c r="A40" s="59" t="s">
        <v>173</v>
      </c>
      <c r="B40" s="60">
        <v>559</v>
      </c>
      <c r="C40" s="61" t="s">
        <v>1104</v>
      </c>
      <c r="D40" s="108">
        <v>6.3</v>
      </c>
      <c r="E40" s="109">
        <v>0</v>
      </c>
    </row>
    <row r="41" spans="1:5" ht="12.75">
      <c r="A41" s="59" t="s">
        <v>174</v>
      </c>
      <c r="B41" s="60" t="s">
        <v>175</v>
      </c>
      <c r="C41" s="61" t="s">
        <v>1107</v>
      </c>
      <c r="D41" s="106">
        <f>SUM(D42:D43)</f>
        <v>168.97</v>
      </c>
      <c r="E41" s="106">
        <f>SUM(E42:E43)</f>
        <v>0</v>
      </c>
    </row>
    <row r="42" spans="1:5" ht="12.75" customHeight="1">
      <c r="A42" s="59" t="s">
        <v>176</v>
      </c>
      <c r="B42" s="60">
        <v>581</v>
      </c>
      <c r="C42" s="61" t="s">
        <v>1110</v>
      </c>
      <c r="D42" s="108">
        <v>0</v>
      </c>
      <c r="E42" s="109">
        <v>0</v>
      </c>
    </row>
    <row r="43" spans="1:5" ht="12.75">
      <c r="A43" s="59" t="s">
        <v>177</v>
      </c>
      <c r="B43" s="60">
        <v>582</v>
      </c>
      <c r="C43" s="61" t="s">
        <v>1113</v>
      </c>
      <c r="D43" s="108">
        <v>168.97</v>
      </c>
      <c r="E43" s="109">
        <v>0</v>
      </c>
    </row>
    <row r="44" spans="1:5" ht="12.75">
      <c r="A44" s="59" t="s">
        <v>178</v>
      </c>
      <c r="B44" s="60" t="s">
        <v>179</v>
      </c>
      <c r="C44" s="61" t="s">
        <v>1116</v>
      </c>
      <c r="D44" s="106">
        <f>D45</f>
        <v>0</v>
      </c>
      <c r="E44" s="107">
        <f>E45</f>
        <v>0</v>
      </c>
    </row>
    <row r="45" spans="1:5" ht="12.75">
      <c r="A45" s="59" t="s">
        <v>180</v>
      </c>
      <c r="B45" s="60">
        <v>595</v>
      </c>
      <c r="C45" s="61" t="s">
        <v>1119</v>
      </c>
      <c r="D45" s="108">
        <v>0</v>
      </c>
      <c r="E45" s="109">
        <v>0</v>
      </c>
    </row>
    <row r="46" spans="1:5" ht="26.25" thickBot="1">
      <c r="A46" s="67" t="s">
        <v>181</v>
      </c>
      <c r="B46" s="68" t="s">
        <v>182</v>
      </c>
      <c r="C46" s="69" t="s">
        <v>1122</v>
      </c>
      <c r="D46" s="110">
        <f>D5+D10+D15+D21+D25+D34+D41+D44</f>
        <v>775479.58</v>
      </c>
      <c r="E46" s="111">
        <f>E5+E10+E15+E21+E25+E34+E41+E44</f>
        <v>16568.980000000003</v>
      </c>
    </row>
    <row r="47" spans="1:5" ht="12.75">
      <c r="A47" s="72" t="s">
        <v>183</v>
      </c>
      <c r="B47" s="73"/>
      <c r="C47" s="74" t="s">
        <v>1250</v>
      </c>
      <c r="D47" s="77" t="s">
        <v>184</v>
      </c>
      <c r="E47" s="78" t="s">
        <v>185</v>
      </c>
    </row>
    <row r="48" spans="1:5" ht="12.75">
      <c r="A48" s="59" t="s">
        <v>186</v>
      </c>
      <c r="B48" s="79" t="s">
        <v>187</v>
      </c>
      <c r="C48" s="61" t="s">
        <v>1125</v>
      </c>
      <c r="D48" s="106">
        <f>SUM(D49:D51)</f>
        <v>19700.08</v>
      </c>
      <c r="E48" s="107">
        <f>SUM(E49:E51)</f>
        <v>22514.480000000003</v>
      </c>
    </row>
    <row r="49" spans="1:5" ht="12.75">
      <c r="A49" s="59" t="s">
        <v>188</v>
      </c>
      <c r="B49" s="79">
        <v>601</v>
      </c>
      <c r="C49" s="61" t="s">
        <v>1128</v>
      </c>
      <c r="D49" s="108">
        <v>368.7500000000018</v>
      </c>
      <c r="E49" s="109">
        <v>2851.4</v>
      </c>
    </row>
    <row r="50" spans="1:5" ht="12.75">
      <c r="A50" s="59" t="s">
        <v>189</v>
      </c>
      <c r="B50" s="79">
        <v>602</v>
      </c>
      <c r="C50" s="61" t="s">
        <v>1131</v>
      </c>
      <c r="D50" s="108">
        <v>18383.72</v>
      </c>
      <c r="E50" s="109">
        <v>19410.74</v>
      </c>
    </row>
    <row r="51" spans="1:5" ht="12.75">
      <c r="A51" s="59" t="s">
        <v>190</v>
      </c>
      <c r="B51" s="79">
        <v>604</v>
      </c>
      <c r="C51" s="61" t="s">
        <v>1134</v>
      </c>
      <c r="D51" s="108">
        <v>947.61</v>
      </c>
      <c r="E51" s="109">
        <v>252.34</v>
      </c>
    </row>
    <row r="52" spans="1:5" ht="12.75">
      <c r="A52" s="59" t="s">
        <v>191</v>
      </c>
      <c r="B52" s="79" t="s">
        <v>192</v>
      </c>
      <c r="C52" s="61" t="s">
        <v>1137</v>
      </c>
      <c r="D52" s="106">
        <f>SUM(D53:D56)</f>
        <v>71.71</v>
      </c>
      <c r="E52" s="107">
        <f>SUM(E53:E56)</f>
        <v>-1373.8600000000001</v>
      </c>
    </row>
    <row r="53" spans="1:5" ht="12.75">
      <c r="A53" s="59" t="s">
        <v>193</v>
      </c>
      <c r="B53" s="79">
        <v>611</v>
      </c>
      <c r="C53" s="61" t="s">
        <v>1140</v>
      </c>
      <c r="D53" s="108">
        <v>0</v>
      </c>
      <c r="E53" s="109">
        <v>0</v>
      </c>
    </row>
    <row r="54" spans="1:5" ht="12.75">
      <c r="A54" s="59" t="s">
        <v>194</v>
      </c>
      <c r="B54" s="79">
        <v>612</v>
      </c>
      <c r="C54" s="61" t="s">
        <v>1143</v>
      </c>
      <c r="D54" s="108">
        <v>0</v>
      </c>
      <c r="E54" s="109">
        <v>0</v>
      </c>
    </row>
    <row r="55" spans="1:5" ht="12.75">
      <c r="A55" s="59" t="s">
        <v>195</v>
      </c>
      <c r="B55" s="79">
        <v>613</v>
      </c>
      <c r="C55" s="61" t="s">
        <v>1146</v>
      </c>
      <c r="D55" s="108">
        <v>71.71</v>
      </c>
      <c r="E55" s="109">
        <v>-51.2</v>
      </c>
    </row>
    <row r="56" spans="1:5" ht="12.75">
      <c r="A56" s="59" t="s">
        <v>196</v>
      </c>
      <c r="B56" s="79">
        <v>614</v>
      </c>
      <c r="C56" s="61" t="s">
        <v>1149</v>
      </c>
      <c r="D56" s="108">
        <v>0</v>
      </c>
      <c r="E56" s="109">
        <v>-1322.66</v>
      </c>
    </row>
    <row r="57" spans="1:5" ht="12.75">
      <c r="A57" s="59" t="s">
        <v>197</v>
      </c>
      <c r="B57" s="79" t="s">
        <v>198</v>
      </c>
      <c r="C57" s="61" t="s">
        <v>1152</v>
      </c>
      <c r="D57" s="106">
        <f>SUM(D58:D61)</f>
        <v>7382.62</v>
      </c>
      <c r="E57" s="107">
        <f>SUM(E58:E61)</f>
        <v>0</v>
      </c>
    </row>
    <row r="58" spans="1:5" ht="12.75">
      <c r="A58" s="59" t="s">
        <v>199</v>
      </c>
      <c r="B58" s="79">
        <v>621</v>
      </c>
      <c r="C58" s="61" t="s">
        <v>1155</v>
      </c>
      <c r="D58" s="108">
        <v>900.32</v>
      </c>
      <c r="E58" s="109">
        <v>0</v>
      </c>
    </row>
    <row r="59" spans="1:5" ht="12.75">
      <c r="A59" s="59" t="s">
        <v>200</v>
      </c>
      <c r="B59" s="79">
        <v>622</v>
      </c>
      <c r="C59" s="61" t="s">
        <v>1158</v>
      </c>
      <c r="D59" s="108">
        <v>6482.3</v>
      </c>
      <c r="E59" s="109">
        <v>0</v>
      </c>
    </row>
    <row r="60" spans="1:5" ht="12.75">
      <c r="A60" s="59" t="s">
        <v>201</v>
      </c>
      <c r="B60" s="79">
        <v>623</v>
      </c>
      <c r="C60" s="61" t="s">
        <v>1161</v>
      </c>
      <c r="D60" s="108">
        <v>0</v>
      </c>
      <c r="E60" s="109">
        <v>0</v>
      </c>
    </row>
    <row r="61" spans="1:5" ht="12.75">
      <c r="A61" s="59" t="s">
        <v>202</v>
      </c>
      <c r="B61" s="79">
        <v>624</v>
      </c>
      <c r="C61" s="61" t="s">
        <v>1163</v>
      </c>
      <c r="D61" s="108">
        <v>0</v>
      </c>
      <c r="E61" s="109">
        <v>0</v>
      </c>
    </row>
    <row r="62" spans="1:5" ht="12.75">
      <c r="A62" s="59" t="s">
        <v>203</v>
      </c>
      <c r="B62" s="79" t="s">
        <v>204</v>
      </c>
      <c r="C62" s="61" t="s">
        <v>1166</v>
      </c>
      <c r="D62" s="106">
        <f>SUM(D63:D69)</f>
        <v>63141.340000000004</v>
      </c>
      <c r="E62" s="107">
        <f>SUM(E63:E69)</f>
        <v>1108.44</v>
      </c>
    </row>
    <row r="63" spans="1:5" ht="12.75">
      <c r="A63" s="59" t="s">
        <v>205</v>
      </c>
      <c r="B63" s="79">
        <v>641</v>
      </c>
      <c r="C63" s="61" t="s">
        <v>1169</v>
      </c>
      <c r="D63" s="108">
        <v>19.79</v>
      </c>
      <c r="E63" s="109">
        <v>0</v>
      </c>
    </row>
    <row r="64" spans="1:5" ht="12.75">
      <c r="A64" s="59" t="s">
        <v>206</v>
      </c>
      <c r="B64" s="79">
        <v>642</v>
      </c>
      <c r="C64" s="61" t="s">
        <v>1172</v>
      </c>
      <c r="D64" s="108">
        <v>32.19</v>
      </c>
      <c r="E64" s="109">
        <v>0</v>
      </c>
    </row>
    <row r="65" spans="1:5" ht="12.75">
      <c r="A65" s="59" t="s">
        <v>207</v>
      </c>
      <c r="B65" s="79">
        <v>643</v>
      </c>
      <c r="C65" s="61" t="s">
        <v>1175</v>
      </c>
      <c r="D65" s="108">
        <v>0</v>
      </c>
      <c r="E65" s="109">
        <v>0</v>
      </c>
    </row>
    <row r="66" spans="1:5" ht="12.75">
      <c r="A66" s="59" t="s">
        <v>208</v>
      </c>
      <c r="B66" s="79">
        <v>644</v>
      </c>
      <c r="C66" s="61" t="s">
        <v>1178</v>
      </c>
      <c r="D66" s="108">
        <v>2925.04</v>
      </c>
      <c r="E66" s="109">
        <v>554.51</v>
      </c>
    </row>
    <row r="67" spans="1:5" ht="12.75">
      <c r="A67" s="59" t="s">
        <v>209</v>
      </c>
      <c r="B67" s="79">
        <v>645</v>
      </c>
      <c r="C67" s="61" t="s">
        <v>1181</v>
      </c>
      <c r="D67" s="108">
        <v>31.64</v>
      </c>
      <c r="E67" s="109">
        <v>0.29</v>
      </c>
    </row>
    <row r="68" spans="1:5" ht="12.75">
      <c r="A68" s="59" t="s">
        <v>210</v>
      </c>
      <c r="B68" s="79">
        <v>648</v>
      </c>
      <c r="C68" s="61" t="s">
        <v>1184</v>
      </c>
      <c r="D68" s="108">
        <v>314.28</v>
      </c>
      <c r="E68" s="109">
        <v>0</v>
      </c>
    </row>
    <row r="69" spans="1:5" ht="12.75">
      <c r="A69" s="59" t="s">
        <v>211</v>
      </c>
      <c r="B69" s="79">
        <v>649</v>
      </c>
      <c r="C69" s="61" t="s">
        <v>1187</v>
      </c>
      <c r="D69" s="108">
        <v>59818.4</v>
      </c>
      <c r="E69" s="109">
        <v>553.64</v>
      </c>
    </row>
    <row r="70" spans="1:5" ht="12.75" customHeight="1">
      <c r="A70" s="59" t="s">
        <v>212</v>
      </c>
      <c r="B70" s="79" t="s">
        <v>213</v>
      </c>
      <c r="C70" s="61" t="s">
        <v>1190</v>
      </c>
      <c r="D70" s="106">
        <f>SUM(D71:D77)</f>
        <v>7220.700000000001</v>
      </c>
      <c r="E70" s="107">
        <f>SUM(E71:E77)</f>
        <v>38.22</v>
      </c>
    </row>
    <row r="71" spans="1:5" ht="12.75" customHeight="1">
      <c r="A71" s="59" t="s">
        <v>214</v>
      </c>
      <c r="B71" s="79">
        <v>652</v>
      </c>
      <c r="C71" s="61" t="s">
        <v>1193</v>
      </c>
      <c r="D71" s="108">
        <v>7219.72</v>
      </c>
      <c r="E71" s="109">
        <v>38.22</v>
      </c>
    </row>
    <row r="72" spans="1:5" ht="12.75">
      <c r="A72" s="59" t="s">
        <v>215</v>
      </c>
      <c r="B72" s="79">
        <v>653</v>
      </c>
      <c r="C72" s="61" t="s">
        <v>1195</v>
      </c>
      <c r="D72" s="108">
        <v>0</v>
      </c>
      <c r="E72" s="109">
        <v>0</v>
      </c>
    </row>
    <row r="73" spans="1:5" ht="12.75">
      <c r="A73" s="59" t="s">
        <v>216</v>
      </c>
      <c r="B73" s="79">
        <v>654</v>
      </c>
      <c r="C73" s="61" t="s">
        <v>1197</v>
      </c>
      <c r="D73" s="108">
        <v>0.9800000000000182</v>
      </c>
      <c r="E73" s="109">
        <v>0</v>
      </c>
    </row>
    <row r="74" spans="1:5" ht="12.75">
      <c r="A74" s="59" t="s">
        <v>217</v>
      </c>
      <c r="B74" s="79">
        <v>655</v>
      </c>
      <c r="C74" s="61" t="s">
        <v>1200</v>
      </c>
      <c r="D74" s="108">
        <v>0</v>
      </c>
      <c r="E74" s="109">
        <v>0</v>
      </c>
    </row>
    <row r="75" spans="1:5" ht="12.75">
      <c r="A75" s="59" t="s">
        <v>218</v>
      </c>
      <c r="B75" s="79">
        <v>656</v>
      </c>
      <c r="C75" s="61" t="s">
        <v>1203</v>
      </c>
      <c r="D75" s="108">
        <v>0</v>
      </c>
      <c r="E75" s="109">
        <v>0</v>
      </c>
    </row>
    <row r="76" spans="1:5" ht="12.75">
      <c r="A76" s="59" t="s">
        <v>219</v>
      </c>
      <c r="B76" s="79">
        <v>657</v>
      </c>
      <c r="C76" s="61" t="s">
        <v>1206</v>
      </c>
      <c r="D76" s="108">
        <v>0</v>
      </c>
      <c r="E76" s="109">
        <v>0</v>
      </c>
    </row>
    <row r="77" spans="1:5" ht="12.75">
      <c r="A77" s="59" t="s">
        <v>220</v>
      </c>
      <c r="B77" s="79">
        <v>659</v>
      </c>
      <c r="C77" s="61" t="s">
        <v>1209</v>
      </c>
      <c r="D77" s="108">
        <v>0</v>
      </c>
      <c r="E77" s="109">
        <v>0</v>
      </c>
    </row>
    <row r="78" spans="1:5" ht="12.75">
      <c r="A78" s="59" t="s">
        <v>221</v>
      </c>
      <c r="B78" s="79" t="s">
        <v>222</v>
      </c>
      <c r="C78" s="61" t="s">
        <v>1212</v>
      </c>
      <c r="D78" s="106">
        <f>SUM(D79:D81)</f>
        <v>1943.05</v>
      </c>
      <c r="E78" s="107">
        <f>SUM(E79:E81)</f>
        <v>203</v>
      </c>
    </row>
    <row r="79" spans="1:5" ht="12.75" customHeight="1">
      <c r="A79" s="59" t="s">
        <v>223</v>
      </c>
      <c r="B79" s="79">
        <v>681</v>
      </c>
      <c r="C79" s="61" t="s">
        <v>1215</v>
      </c>
      <c r="D79" s="108">
        <v>0</v>
      </c>
      <c r="E79" s="109">
        <v>0</v>
      </c>
    </row>
    <row r="80" spans="1:5" ht="12.75">
      <c r="A80" s="59" t="s">
        <v>224</v>
      </c>
      <c r="B80" s="79">
        <v>682</v>
      </c>
      <c r="C80" s="61" t="s">
        <v>1218</v>
      </c>
      <c r="D80" s="108">
        <v>1943.05</v>
      </c>
      <c r="E80" s="109">
        <v>203</v>
      </c>
    </row>
    <row r="81" spans="1:5" ht="12.75">
      <c r="A81" s="59" t="s">
        <v>225</v>
      </c>
      <c r="B81" s="79">
        <v>684</v>
      </c>
      <c r="C81" s="61" t="s">
        <v>1221</v>
      </c>
      <c r="D81" s="108">
        <v>0</v>
      </c>
      <c r="E81" s="109">
        <v>0</v>
      </c>
    </row>
    <row r="82" spans="1:5" ht="12.75">
      <c r="A82" s="59" t="s">
        <v>226</v>
      </c>
      <c r="B82" s="79" t="s">
        <v>227</v>
      </c>
      <c r="C82" s="61" t="s">
        <v>1224</v>
      </c>
      <c r="D82" s="106">
        <f>D83</f>
        <v>672283.54</v>
      </c>
      <c r="E82" s="107">
        <f>E83</f>
        <v>32.2</v>
      </c>
    </row>
    <row r="83" spans="1:5" ht="12.75">
      <c r="A83" s="59" t="s">
        <v>228</v>
      </c>
      <c r="B83" s="79">
        <v>691</v>
      </c>
      <c r="C83" s="61" t="s">
        <v>1227</v>
      </c>
      <c r="D83" s="108">
        <v>672283.54</v>
      </c>
      <c r="E83" s="109">
        <v>32.2</v>
      </c>
    </row>
    <row r="84" spans="1:5" ht="38.25">
      <c r="A84" s="59" t="s">
        <v>229</v>
      </c>
      <c r="B84" s="80" t="s">
        <v>230</v>
      </c>
      <c r="C84" s="61" t="s">
        <v>1230</v>
      </c>
      <c r="D84" s="106">
        <f>D48+D52+D57+D62+D70+D78+D82</f>
        <v>771743.04</v>
      </c>
      <c r="E84" s="107">
        <f>E48+E52+E57+E62+E70+E78+E82</f>
        <v>22522.480000000003</v>
      </c>
    </row>
    <row r="85" spans="1:5" ht="12.75">
      <c r="A85" s="81" t="s">
        <v>231</v>
      </c>
      <c r="B85" s="79" t="s">
        <v>232</v>
      </c>
      <c r="C85" s="61" t="s">
        <v>1233</v>
      </c>
      <c r="D85" s="106">
        <f>D84-D46</f>
        <v>-3736.539999999921</v>
      </c>
      <c r="E85" s="107">
        <f>E84-E46</f>
        <v>5953.5</v>
      </c>
    </row>
    <row r="86" spans="1:5" ht="12.75">
      <c r="A86" s="59" t="s">
        <v>233</v>
      </c>
      <c r="B86" s="79">
        <v>591</v>
      </c>
      <c r="C86" s="61" t="s">
        <v>1236</v>
      </c>
      <c r="D86" s="108">
        <v>0</v>
      </c>
      <c r="E86" s="109">
        <v>0</v>
      </c>
    </row>
    <row r="87" spans="1:5" ht="13.5" thickBot="1">
      <c r="A87" s="81" t="s">
        <v>234</v>
      </c>
      <c r="B87" s="82" t="s">
        <v>235</v>
      </c>
      <c r="C87" s="69" t="s">
        <v>1239</v>
      </c>
      <c r="D87" s="112">
        <v>-3736.5399999998517</v>
      </c>
      <c r="E87" s="113">
        <v>5953.5</v>
      </c>
    </row>
    <row r="88" spans="1:4" ht="13.5" thickBot="1">
      <c r="A88" s="85"/>
      <c r="B88" s="86"/>
      <c r="C88" s="87"/>
      <c r="D88" s="88" t="s">
        <v>236</v>
      </c>
    </row>
    <row r="89" spans="1:4" s="95" customFormat="1" ht="12.75" customHeight="1">
      <c r="A89" s="90" t="s">
        <v>237</v>
      </c>
      <c r="B89" s="91" t="s">
        <v>238</v>
      </c>
      <c r="C89" s="92" t="s">
        <v>1242</v>
      </c>
      <c r="D89" s="93">
        <f>D85+E85</f>
        <v>2216.960000000079</v>
      </c>
    </row>
    <row r="90" spans="1:4" s="95" customFormat="1" ht="12.75" customHeight="1" thickBot="1">
      <c r="A90" s="96" t="s">
        <v>239</v>
      </c>
      <c r="B90" s="97" t="s">
        <v>240</v>
      </c>
      <c r="C90" s="98" t="s">
        <v>1245</v>
      </c>
      <c r="D90" s="99">
        <f>D87+E87-D86-E86</f>
        <v>2216.9600000001483</v>
      </c>
    </row>
    <row r="91" spans="1:3" s="95" customFormat="1" ht="12.75" customHeight="1">
      <c r="A91" s="100"/>
      <c r="B91" s="101"/>
      <c r="C91" s="101"/>
    </row>
    <row r="92" spans="2:3" s="95" customFormat="1" ht="12.75" customHeight="1">
      <c r="B92" s="102"/>
      <c r="C92" s="102"/>
    </row>
    <row r="93" spans="1:3" s="95" customFormat="1" ht="25.5">
      <c r="A93" s="103" t="s">
        <v>100</v>
      </c>
      <c r="B93" s="102"/>
      <c r="C93" s="102"/>
    </row>
    <row r="94" spans="1:3" s="95" customFormat="1" ht="51">
      <c r="A94" s="606" t="s">
        <v>112</v>
      </c>
      <c r="B94" s="102"/>
      <c r="C94" s="102"/>
    </row>
  </sheetData>
  <mergeCells count="2">
    <mergeCell ref="C1:D1"/>
    <mergeCell ref="A2:E2"/>
  </mergeCells>
  <printOptions/>
  <pageMargins left="0.5905511811023623" right="0" top="0.984251968503937" bottom="0.984251968503937" header="0.5118110236220472" footer="0.5118110236220472"/>
  <pageSetup fitToHeight="2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D10" sqref="D10"/>
    </sheetView>
  </sheetViews>
  <sheetFormatPr defaultColWidth="9.140625" defaultRowHeight="12.75"/>
  <cols>
    <col min="1" max="1" width="76.8515625" style="0" bestFit="1" customWidth="1"/>
    <col min="2" max="2" width="9.7109375" style="0" bestFit="1" customWidth="1"/>
    <col min="3" max="3" width="10.140625" style="0" bestFit="1" customWidth="1"/>
    <col min="4" max="4" width="12.28125" style="0" bestFit="1" customWidth="1"/>
  </cols>
  <sheetData>
    <row r="1" spans="1:4" ht="12.75">
      <c r="A1" s="114"/>
      <c r="B1" s="115"/>
      <c r="C1" s="115"/>
      <c r="D1" s="116"/>
    </row>
    <row r="2" spans="1:4" ht="16.5" thickBot="1">
      <c r="A2" s="117" t="s">
        <v>248</v>
      </c>
      <c r="B2" s="118"/>
      <c r="C2" s="119" t="s">
        <v>1250</v>
      </c>
      <c r="D2" s="120" t="s">
        <v>249</v>
      </c>
    </row>
    <row r="3" spans="1:4" ht="12.75">
      <c r="A3" s="121" t="s">
        <v>1250</v>
      </c>
      <c r="B3" s="122"/>
      <c r="C3" s="123" t="s">
        <v>250</v>
      </c>
      <c r="D3" s="124" t="s">
        <v>251</v>
      </c>
    </row>
    <row r="4" spans="1:4" ht="13.5" thickBot="1">
      <c r="A4" s="125" t="s">
        <v>252</v>
      </c>
      <c r="B4" s="126" t="s">
        <v>354</v>
      </c>
      <c r="C4" s="127" t="s">
        <v>355</v>
      </c>
      <c r="D4" s="128" t="s">
        <v>356</v>
      </c>
    </row>
    <row r="5" spans="1:4" ht="12.75">
      <c r="A5" s="129" t="s">
        <v>253</v>
      </c>
      <c r="B5" s="130">
        <v>1</v>
      </c>
      <c r="C5" s="131">
        <f>SUM(C6+C18)</f>
        <v>681595.54</v>
      </c>
      <c r="D5" s="131">
        <f>SUM(D6+D18)</f>
        <v>681304.59</v>
      </c>
    </row>
    <row r="6" spans="1:4" ht="12.75">
      <c r="A6" s="132" t="s">
        <v>254</v>
      </c>
      <c r="B6" s="133">
        <v>2</v>
      </c>
      <c r="C6" s="134">
        <f>SUM(C7+C16+C17)</f>
        <v>512664.31</v>
      </c>
      <c r="D6" s="134">
        <f>SUM(D7+D16+D17)</f>
        <v>512637.68</v>
      </c>
    </row>
    <row r="7" spans="1:4" ht="12.75">
      <c r="A7" s="132" t="s">
        <v>255</v>
      </c>
      <c r="B7" s="135">
        <v>3</v>
      </c>
      <c r="C7" s="134">
        <f>SUM(C8+C14+C15)</f>
        <v>504724</v>
      </c>
      <c r="D7" s="134">
        <f>SUM(D8+D14+D15)</f>
        <v>504697.37</v>
      </c>
    </row>
    <row r="8" spans="1:4" ht="12.75">
      <c r="A8" s="132" t="s">
        <v>256</v>
      </c>
      <c r="B8" s="135">
        <v>4</v>
      </c>
      <c r="C8" s="136">
        <v>485611</v>
      </c>
      <c r="D8" s="137">
        <v>485584.37</v>
      </c>
    </row>
    <row r="9" spans="1:4" ht="12.75">
      <c r="A9" s="132" t="s">
        <v>257</v>
      </c>
      <c r="B9" s="133">
        <v>5</v>
      </c>
      <c r="C9" s="136">
        <v>6563.65</v>
      </c>
      <c r="D9" s="137">
        <v>6563.65</v>
      </c>
    </row>
    <row r="10" spans="1:4" ht="12.75">
      <c r="A10" s="132" t="s">
        <v>258</v>
      </c>
      <c r="B10" s="133">
        <v>6</v>
      </c>
      <c r="C10" s="136">
        <v>3866.65</v>
      </c>
      <c r="D10" s="137">
        <v>3866.65</v>
      </c>
    </row>
    <row r="11" spans="1:4" ht="12.75">
      <c r="A11" s="132" t="s">
        <v>259</v>
      </c>
      <c r="B11" s="133">
        <v>7</v>
      </c>
      <c r="C11" s="136">
        <v>2697</v>
      </c>
      <c r="D11" s="137">
        <v>2697</v>
      </c>
    </row>
    <row r="12" spans="1:4" ht="12.75">
      <c r="A12" s="132" t="s">
        <v>260</v>
      </c>
      <c r="B12" s="133">
        <v>8</v>
      </c>
      <c r="C12" s="136">
        <v>13859</v>
      </c>
      <c r="D12" s="137">
        <v>13859</v>
      </c>
    </row>
    <row r="13" spans="1:4" ht="12.75">
      <c r="A13" s="132" t="s">
        <v>261</v>
      </c>
      <c r="B13" s="133">
        <v>9</v>
      </c>
      <c r="C13" s="136">
        <v>6814</v>
      </c>
      <c r="D13" s="137">
        <v>6814</v>
      </c>
    </row>
    <row r="14" spans="1:4" ht="12.75">
      <c r="A14" s="132" t="s">
        <v>262</v>
      </c>
      <c r="B14" s="133">
        <v>10</v>
      </c>
      <c r="C14" s="136">
        <v>18798</v>
      </c>
      <c r="D14" s="137">
        <v>18798</v>
      </c>
    </row>
    <row r="15" spans="1:4" ht="12.75">
      <c r="A15" s="138" t="s">
        <v>263</v>
      </c>
      <c r="B15" s="133">
        <v>11</v>
      </c>
      <c r="C15" s="136">
        <v>315</v>
      </c>
      <c r="D15" s="137">
        <v>315</v>
      </c>
    </row>
    <row r="16" spans="1:4" ht="12.75">
      <c r="A16" s="132" t="s">
        <v>264</v>
      </c>
      <c r="B16" s="133">
        <v>12</v>
      </c>
      <c r="C16" s="136"/>
      <c r="D16" s="137"/>
    </row>
    <row r="17" spans="1:4" ht="12.75">
      <c r="A17" s="132" t="s">
        <v>265</v>
      </c>
      <c r="B17" s="133">
        <v>13</v>
      </c>
      <c r="C17" s="136">
        <v>7940.31</v>
      </c>
      <c r="D17" s="137">
        <v>7940.31</v>
      </c>
    </row>
    <row r="18" spans="1:4" ht="12.75">
      <c r="A18" s="132" t="s">
        <v>266</v>
      </c>
      <c r="B18" s="133">
        <v>14</v>
      </c>
      <c r="C18" s="134">
        <f>SUM(C19+C20)</f>
        <v>168931.22999999998</v>
      </c>
      <c r="D18" s="134">
        <f>SUM(D19+D20)</f>
        <v>168666.91</v>
      </c>
    </row>
    <row r="19" spans="1:4" ht="12.75">
      <c r="A19" s="132" t="s">
        <v>267</v>
      </c>
      <c r="B19" s="133">
        <v>15</v>
      </c>
      <c r="C19" s="136">
        <v>131134</v>
      </c>
      <c r="D19" s="137">
        <v>131134</v>
      </c>
    </row>
    <row r="20" spans="1:4" ht="12.75">
      <c r="A20" s="132" t="s">
        <v>268</v>
      </c>
      <c r="B20" s="133">
        <v>16</v>
      </c>
      <c r="C20" s="134">
        <f>SUM(C21+C22+C23)</f>
        <v>37797.229999999996</v>
      </c>
      <c r="D20" s="134">
        <f>SUM(D21+D22+D23)</f>
        <v>37532.91</v>
      </c>
    </row>
    <row r="21" spans="1:4" ht="12.75">
      <c r="A21" s="132" t="s">
        <v>269</v>
      </c>
      <c r="B21" s="133">
        <v>17</v>
      </c>
      <c r="C21" s="136">
        <v>3171</v>
      </c>
      <c r="D21" s="137">
        <v>3171</v>
      </c>
    </row>
    <row r="22" spans="1:4" ht="12.75">
      <c r="A22" s="132" t="s">
        <v>270</v>
      </c>
      <c r="B22" s="133">
        <v>18</v>
      </c>
      <c r="C22" s="139">
        <v>17738</v>
      </c>
      <c r="D22" s="137">
        <v>17627.43</v>
      </c>
    </row>
    <row r="23" spans="1:4" ht="12.75">
      <c r="A23" s="132" t="s">
        <v>271</v>
      </c>
      <c r="B23" s="133">
        <v>19</v>
      </c>
      <c r="C23" s="139">
        <v>16888.23</v>
      </c>
      <c r="D23" s="137">
        <v>16734.48</v>
      </c>
    </row>
    <row r="24" spans="1:4" ht="12.75">
      <c r="A24" s="132" t="s">
        <v>272</v>
      </c>
      <c r="B24" s="133">
        <v>20</v>
      </c>
      <c r="C24" s="136">
        <v>8895</v>
      </c>
      <c r="D24" s="137">
        <v>8895</v>
      </c>
    </row>
    <row r="25" spans="1:4" ht="12.75">
      <c r="A25" s="132" t="s">
        <v>283</v>
      </c>
      <c r="B25" s="133">
        <v>21</v>
      </c>
      <c r="C25" s="134">
        <f>SUM(C26+C27)</f>
        <v>1627.09</v>
      </c>
      <c r="D25" s="134">
        <f>SUM(D26+D27)</f>
        <v>1627.09</v>
      </c>
    </row>
    <row r="26" spans="1:4" ht="12.75">
      <c r="A26" s="132" t="s">
        <v>284</v>
      </c>
      <c r="B26" s="133">
        <v>22</v>
      </c>
      <c r="C26" s="136">
        <v>1627.09</v>
      </c>
      <c r="D26" s="137">
        <v>1627.09</v>
      </c>
    </row>
    <row r="27" spans="1:4" ht="12.75">
      <c r="A27" s="132" t="s">
        <v>285</v>
      </c>
      <c r="B27" s="133">
        <v>23</v>
      </c>
      <c r="C27" s="134">
        <f>SUM(C28+C29)</f>
        <v>0</v>
      </c>
      <c r="D27" s="134">
        <f>SUM(D28+D29)</f>
        <v>0</v>
      </c>
    </row>
    <row r="28" spans="1:4" ht="12.75">
      <c r="A28" s="132" t="s">
        <v>286</v>
      </c>
      <c r="B28" s="133">
        <v>24</v>
      </c>
      <c r="C28" s="136">
        <v>0</v>
      </c>
      <c r="D28" s="137">
        <v>0</v>
      </c>
    </row>
    <row r="29" spans="1:4" ht="12.75">
      <c r="A29" s="132" t="s">
        <v>287</v>
      </c>
      <c r="B29" s="133">
        <v>25</v>
      </c>
      <c r="C29" s="136">
        <v>0</v>
      </c>
      <c r="D29" s="137">
        <v>0</v>
      </c>
    </row>
    <row r="30" spans="1:4" ht="12.75">
      <c r="A30" s="132" t="s">
        <v>288</v>
      </c>
      <c r="B30" s="133">
        <v>26</v>
      </c>
      <c r="C30" s="140">
        <f>SUM(C31+C32)</f>
        <v>13713.73</v>
      </c>
      <c r="D30" s="140">
        <f>SUM(D31+D32)</f>
        <v>13713.05</v>
      </c>
    </row>
    <row r="31" spans="1:4" ht="12.75">
      <c r="A31" s="132" t="s">
        <v>289</v>
      </c>
      <c r="B31" s="133">
        <v>27</v>
      </c>
      <c r="C31" s="139">
        <v>9370.34</v>
      </c>
      <c r="D31" s="137">
        <v>9369.66</v>
      </c>
    </row>
    <row r="32" spans="1:4" ht="12.75">
      <c r="A32" s="132" t="s">
        <v>290</v>
      </c>
      <c r="B32" s="133">
        <v>28</v>
      </c>
      <c r="C32" s="140">
        <f>SUM(C33+C34)</f>
        <v>4343.39</v>
      </c>
      <c r="D32" s="140">
        <f>SUM(D33+D34)</f>
        <v>4343.39</v>
      </c>
    </row>
    <row r="33" spans="1:4" ht="12.75">
      <c r="A33" s="132" t="s">
        <v>291</v>
      </c>
      <c r="B33" s="133">
        <v>29</v>
      </c>
      <c r="C33" s="139">
        <v>0</v>
      </c>
      <c r="D33" s="137">
        <v>0</v>
      </c>
    </row>
    <row r="34" spans="1:4" ht="12.75">
      <c r="A34" s="132" t="s">
        <v>292</v>
      </c>
      <c r="B34" s="133">
        <v>30</v>
      </c>
      <c r="C34" s="139">
        <v>4343.39</v>
      </c>
      <c r="D34" s="137">
        <v>4343.39</v>
      </c>
    </row>
    <row r="35" spans="1:4" ht="12.75">
      <c r="A35" s="132" t="s">
        <v>293</v>
      </c>
      <c r="B35" s="133">
        <v>31</v>
      </c>
      <c r="C35" s="139">
        <v>116202.6</v>
      </c>
      <c r="D35" s="137">
        <v>116199.73</v>
      </c>
    </row>
    <row r="36" spans="1:4" ht="13.5" thickBot="1">
      <c r="A36" s="141" t="s">
        <v>294</v>
      </c>
      <c r="B36" s="133">
        <v>32</v>
      </c>
      <c r="C36" s="142">
        <v>15149.6</v>
      </c>
      <c r="D36" s="143">
        <v>15149.08</v>
      </c>
    </row>
    <row r="37" spans="1:4" ht="22.5" customHeight="1">
      <c r="A37" s="129" t="s">
        <v>1250</v>
      </c>
      <c r="B37" s="144"/>
      <c r="C37" s="145" t="s">
        <v>295</v>
      </c>
      <c r="D37" s="146" t="s">
        <v>296</v>
      </c>
    </row>
    <row r="38" spans="1:4" ht="12.75">
      <c r="A38" s="132" t="s">
        <v>297</v>
      </c>
      <c r="B38" s="135">
        <v>33</v>
      </c>
      <c r="C38" s="134">
        <f>SUM(C39:C44)</f>
        <v>79577.79</v>
      </c>
      <c r="D38" s="134">
        <f>SUM(D39:D44)</f>
        <v>100048.62000000001</v>
      </c>
    </row>
    <row r="39" spans="1:4" ht="12.75">
      <c r="A39" s="132" t="s">
        <v>298</v>
      </c>
      <c r="B39" s="135">
        <v>34</v>
      </c>
      <c r="C39" s="136">
        <v>1025.17</v>
      </c>
      <c r="D39" s="137">
        <v>1841.73</v>
      </c>
    </row>
    <row r="40" spans="1:4" ht="12.75">
      <c r="A40" s="132" t="s">
        <v>299</v>
      </c>
      <c r="B40" s="135">
        <v>35</v>
      </c>
      <c r="C40" s="136">
        <v>65.49</v>
      </c>
      <c r="D40" s="137">
        <v>65.49</v>
      </c>
    </row>
    <row r="41" spans="1:4" ht="12.75">
      <c r="A41" s="132" t="s">
        <v>300</v>
      </c>
      <c r="B41" s="135">
        <v>36</v>
      </c>
      <c r="C41" s="136">
        <v>75454.51</v>
      </c>
      <c r="D41" s="137">
        <v>82267.91</v>
      </c>
    </row>
    <row r="42" spans="1:4" ht="12.75">
      <c r="A42" s="132" t="s">
        <v>301</v>
      </c>
      <c r="B42" s="135">
        <v>37</v>
      </c>
      <c r="C42" s="136">
        <v>3032.62</v>
      </c>
      <c r="D42" s="137">
        <v>4889.75</v>
      </c>
    </row>
    <row r="43" spans="1:4" ht="12.75">
      <c r="A43" s="147" t="s">
        <v>302</v>
      </c>
      <c r="B43" s="135">
        <v>38</v>
      </c>
      <c r="C43" s="148">
        <v>0</v>
      </c>
      <c r="D43" s="149">
        <v>10983.74</v>
      </c>
    </row>
    <row r="44" spans="1:4" ht="13.5" thickBot="1">
      <c r="A44" s="150" t="s">
        <v>303</v>
      </c>
      <c r="B44" s="151">
        <v>39</v>
      </c>
      <c r="C44" s="152">
        <v>0</v>
      </c>
      <c r="D44" s="153">
        <v>0</v>
      </c>
    </row>
    <row r="45" spans="1:4" ht="13.5" thickBot="1">
      <c r="A45" s="154" t="s">
        <v>304</v>
      </c>
      <c r="B45" s="155">
        <v>40</v>
      </c>
      <c r="C45" s="156" t="s">
        <v>305</v>
      </c>
      <c r="D45" s="614">
        <v>7868.73</v>
      </c>
    </row>
    <row r="46" spans="1:4" ht="12.75">
      <c r="A46" s="157"/>
      <c r="B46" s="157"/>
      <c r="C46" s="157"/>
      <c r="D46" s="157"/>
    </row>
    <row r="47" spans="1:4" ht="25.5" customHeight="1">
      <c r="A47" s="158" t="s">
        <v>357</v>
      </c>
      <c r="B47" s="159"/>
      <c r="C47" s="159"/>
      <c r="D47" s="160"/>
    </row>
    <row r="48" spans="1:4" ht="12.75">
      <c r="A48" s="161" t="s">
        <v>358</v>
      </c>
      <c r="B48" s="157"/>
      <c r="C48" s="157"/>
      <c r="D48" s="157"/>
    </row>
  </sheetData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F21"/>
  <sheetViews>
    <sheetView workbookViewId="0" topLeftCell="A1">
      <selection activeCell="A4" sqref="A4"/>
    </sheetView>
  </sheetViews>
  <sheetFormatPr defaultColWidth="9.140625" defaultRowHeight="12.75"/>
  <cols>
    <col min="1" max="1" width="31.140625" style="0" customWidth="1"/>
    <col min="2" max="2" width="15.8515625" style="543" customWidth="1"/>
    <col min="3" max="3" width="13.00390625" style="543" customWidth="1"/>
    <col min="4" max="4" width="14.7109375" style="543" customWidth="1"/>
    <col min="5" max="5" width="13.57421875" style="543" customWidth="1"/>
    <col min="6" max="6" width="9.140625" style="543" customWidth="1"/>
  </cols>
  <sheetData>
    <row r="1" ht="15.75">
      <c r="A1" s="162" t="s">
        <v>306</v>
      </c>
    </row>
    <row r="3" ht="12.75">
      <c r="A3" s="163" t="s">
        <v>123</v>
      </c>
    </row>
    <row r="4" spans="1:6" ht="13.5" thickBot="1">
      <c r="A4" s="163"/>
      <c r="F4" s="544" t="s">
        <v>398</v>
      </c>
    </row>
    <row r="5" spans="1:6" s="353" customFormat="1" ht="39" thickBot="1">
      <c r="A5" s="542" t="s">
        <v>307</v>
      </c>
      <c r="B5" s="545" t="s">
        <v>308</v>
      </c>
      <c r="C5" s="546" t="s">
        <v>309</v>
      </c>
      <c r="D5" s="546" t="s">
        <v>310</v>
      </c>
      <c r="E5" s="546" t="s">
        <v>311</v>
      </c>
      <c r="F5" s="547" t="s">
        <v>312</v>
      </c>
    </row>
    <row r="6" spans="1:6" ht="12.75" customHeight="1">
      <c r="A6" s="165" t="s">
        <v>313</v>
      </c>
      <c r="B6" s="548">
        <v>-249.37</v>
      </c>
      <c r="C6" s="549">
        <v>249.37</v>
      </c>
      <c r="D6" s="549">
        <f aca="true" t="shared" si="0" ref="D6:D16">B6+C6</f>
        <v>0</v>
      </c>
      <c r="E6" s="549">
        <v>0</v>
      </c>
      <c r="F6" s="550">
        <f aca="true" t="shared" si="1" ref="F6:F16">D6+E6</f>
        <v>0</v>
      </c>
    </row>
    <row r="7" spans="1:6" s="167" customFormat="1" ht="12.75">
      <c r="A7" s="166" t="s">
        <v>314</v>
      </c>
      <c r="B7" s="551">
        <v>-255.94</v>
      </c>
      <c r="C7" s="552">
        <v>255.94</v>
      </c>
      <c r="D7" s="549">
        <f t="shared" si="0"/>
        <v>0</v>
      </c>
      <c r="E7" s="552">
        <v>0</v>
      </c>
      <c r="F7" s="550">
        <f t="shared" si="1"/>
        <v>0</v>
      </c>
    </row>
    <row r="8" spans="1:6" ht="12.75" customHeight="1">
      <c r="A8" s="166" t="s">
        <v>315</v>
      </c>
      <c r="B8" s="551">
        <v>76.84</v>
      </c>
      <c r="C8" s="552">
        <v>21.59</v>
      </c>
      <c r="D8" s="549">
        <f t="shared" si="0"/>
        <v>98.43</v>
      </c>
      <c r="E8" s="552">
        <v>0</v>
      </c>
      <c r="F8" s="550">
        <f t="shared" si="1"/>
        <v>98.43</v>
      </c>
    </row>
    <row r="9" spans="1:6" ht="17.25" customHeight="1">
      <c r="A9" s="166" t="s">
        <v>317</v>
      </c>
      <c r="B9" s="551">
        <v>8.26</v>
      </c>
      <c r="C9" s="552">
        <v>5.34</v>
      </c>
      <c r="D9" s="549">
        <f t="shared" si="0"/>
        <v>13.6</v>
      </c>
      <c r="E9" s="552">
        <v>0</v>
      </c>
      <c r="F9" s="550">
        <f t="shared" si="1"/>
        <v>13.6</v>
      </c>
    </row>
    <row r="10" spans="1:6" ht="12.75">
      <c r="A10" s="166" t="s">
        <v>316</v>
      </c>
      <c r="B10" s="551">
        <v>-12.36</v>
      </c>
      <c r="C10" s="552">
        <v>1591.35</v>
      </c>
      <c r="D10" s="549">
        <f>B10+C10</f>
        <v>1578.99</v>
      </c>
      <c r="E10" s="552">
        <v>0</v>
      </c>
      <c r="F10" s="550">
        <f>D10+E10</f>
        <v>1578.99</v>
      </c>
    </row>
    <row r="11" spans="1:6" ht="17.25" customHeight="1">
      <c r="A11" s="168" t="s">
        <v>320</v>
      </c>
      <c r="B11" s="553">
        <v>-75.7</v>
      </c>
      <c r="C11" s="554">
        <v>77.73</v>
      </c>
      <c r="D11" s="549">
        <f t="shared" si="0"/>
        <v>2.030000000000001</v>
      </c>
      <c r="E11" s="554">
        <v>0</v>
      </c>
      <c r="F11" s="550">
        <f t="shared" si="1"/>
        <v>2.030000000000001</v>
      </c>
    </row>
    <row r="12" spans="1:6" ht="17.25" customHeight="1">
      <c r="A12" s="168" t="s">
        <v>321</v>
      </c>
      <c r="B12" s="553">
        <v>-658.47</v>
      </c>
      <c r="C12" s="554">
        <v>854.21</v>
      </c>
      <c r="D12" s="549">
        <f t="shared" si="0"/>
        <v>195.74</v>
      </c>
      <c r="E12" s="554">
        <v>0</v>
      </c>
      <c r="F12" s="550">
        <f t="shared" si="1"/>
        <v>195.74</v>
      </c>
    </row>
    <row r="13" spans="1:6" ht="25.5">
      <c r="A13" s="168" t="s">
        <v>322</v>
      </c>
      <c r="B13" s="553">
        <v>-1942.39</v>
      </c>
      <c r="C13" s="554">
        <v>1952.72</v>
      </c>
      <c r="D13" s="549">
        <f t="shared" si="0"/>
        <v>10.329999999999927</v>
      </c>
      <c r="E13" s="554">
        <v>0</v>
      </c>
      <c r="F13" s="550">
        <f t="shared" si="1"/>
        <v>10.329999999999927</v>
      </c>
    </row>
    <row r="14" spans="1:6" ht="17.25" customHeight="1">
      <c r="A14" s="168" t="s">
        <v>319</v>
      </c>
      <c r="B14" s="553">
        <v>-627.38</v>
      </c>
      <c r="C14" s="554">
        <v>945.22</v>
      </c>
      <c r="D14" s="549">
        <f>B14+C14</f>
        <v>317.84000000000003</v>
      </c>
      <c r="E14" s="554">
        <v>0</v>
      </c>
      <c r="F14" s="550">
        <f>D14+E14</f>
        <v>317.84000000000003</v>
      </c>
    </row>
    <row r="15" spans="1:6" ht="17.25" customHeight="1">
      <c r="A15" s="168" t="s">
        <v>318</v>
      </c>
      <c r="B15" s="553">
        <v>2.22</v>
      </c>
      <c r="C15" s="554">
        <v>6650.11</v>
      </c>
      <c r="D15" s="549">
        <f>B15+C15</f>
        <v>6652.33</v>
      </c>
      <c r="E15" s="554">
        <v>0</v>
      </c>
      <c r="F15" s="550">
        <f>D15+E15</f>
        <v>6652.33</v>
      </c>
    </row>
    <row r="16" spans="1:6" ht="13.5" thickBot="1">
      <c r="A16" s="169" t="s">
        <v>323</v>
      </c>
      <c r="B16" s="555">
        <v>2592.23</v>
      </c>
      <c r="C16" s="555">
        <v>736.16</v>
      </c>
      <c r="D16" s="549">
        <f t="shared" si="0"/>
        <v>3328.39</v>
      </c>
      <c r="E16" s="555">
        <v>0</v>
      </c>
      <c r="F16" s="550">
        <f t="shared" si="1"/>
        <v>3328.39</v>
      </c>
    </row>
    <row r="17" spans="1:6" ht="13.5" thickBot="1">
      <c r="A17" s="170" t="s">
        <v>324</v>
      </c>
      <c r="B17" s="556">
        <f>SUM(B6:B16)</f>
        <v>-1142.0600000000004</v>
      </c>
      <c r="C17" s="556">
        <f>SUM(C6:C16)</f>
        <v>13339.74</v>
      </c>
      <c r="D17" s="556">
        <f>SUM(D6:D16)</f>
        <v>12197.68</v>
      </c>
      <c r="E17" s="556">
        <f>SUM(E6:E16)</f>
        <v>0</v>
      </c>
      <c r="F17" s="556">
        <f>SUM(F6:F16)</f>
        <v>12197.68</v>
      </c>
    </row>
    <row r="19" spans="1:6" ht="12.75">
      <c r="A19" s="887" t="s">
        <v>325</v>
      </c>
      <c r="B19" s="887"/>
      <c r="C19" s="887"/>
      <c r="D19" s="887"/>
      <c r="E19" s="887"/>
      <c r="F19" s="887"/>
    </row>
    <row r="20" ht="12.75">
      <c r="A20" t="s">
        <v>326</v>
      </c>
    </row>
    <row r="21" ht="12.75">
      <c r="A21" t="s">
        <v>1250</v>
      </c>
    </row>
  </sheetData>
  <mergeCells count="1">
    <mergeCell ref="A19:F1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G6"/>
  <sheetViews>
    <sheetView workbookViewId="0" topLeftCell="A1">
      <selection activeCell="D47" sqref="D47"/>
    </sheetView>
  </sheetViews>
  <sheetFormatPr defaultColWidth="9.140625" defaultRowHeight="12.75"/>
  <cols>
    <col min="1" max="1" width="11.140625" style="0" customWidth="1"/>
    <col min="2" max="2" width="12.28125" style="0" customWidth="1"/>
    <col min="3" max="3" width="13.140625" style="0" customWidth="1"/>
    <col min="4" max="5" width="13.00390625" style="0" customWidth="1"/>
    <col min="6" max="6" width="14.00390625" style="0" customWidth="1"/>
    <col min="7" max="7" width="12.28125" style="0" customWidth="1"/>
  </cols>
  <sheetData>
    <row r="1" ht="15.75">
      <c r="A1" s="162" t="s">
        <v>327</v>
      </c>
    </row>
    <row r="3" spans="1:6" ht="15.75">
      <c r="A3" s="162" t="s">
        <v>328</v>
      </c>
      <c r="F3" s="174" t="s">
        <v>329</v>
      </c>
    </row>
    <row r="4" ht="13.5" thickBot="1"/>
    <row r="5" spans="1:7" ht="13.5" thickBot="1">
      <c r="A5" s="175" t="s">
        <v>330</v>
      </c>
      <c r="B5" s="176" t="s">
        <v>331</v>
      </c>
      <c r="C5" s="176" t="s">
        <v>332</v>
      </c>
      <c r="D5" s="176" t="s">
        <v>333</v>
      </c>
      <c r="E5" s="177" t="s">
        <v>334</v>
      </c>
      <c r="F5" s="177" t="s">
        <v>335</v>
      </c>
      <c r="G5" s="176" t="s">
        <v>336</v>
      </c>
    </row>
    <row r="6" spans="1:7" ht="16.5" thickBot="1">
      <c r="A6" s="178"/>
      <c r="B6" s="179">
        <v>15471.35</v>
      </c>
      <c r="C6" s="179">
        <v>14793.57</v>
      </c>
      <c r="D6" s="179">
        <v>14809.04</v>
      </c>
      <c r="E6" s="180">
        <v>14752.88</v>
      </c>
      <c r="F6" s="180">
        <v>14642.43</v>
      </c>
      <c r="G6" s="179">
        <v>13929.88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2:J34"/>
  <sheetViews>
    <sheetView workbookViewId="0" topLeftCell="A1">
      <selection activeCell="C9" sqref="C9"/>
    </sheetView>
  </sheetViews>
  <sheetFormatPr defaultColWidth="9.140625" defaultRowHeight="12.75"/>
  <cols>
    <col min="1" max="1" width="3.57421875" style="182" customWidth="1"/>
    <col min="2" max="2" width="10.28125" style="182" customWidth="1"/>
    <col min="3" max="3" width="30.57421875" style="182" customWidth="1"/>
    <col min="4" max="6" width="13.57421875" style="182" customWidth="1"/>
    <col min="7" max="8" width="9.140625" style="183" customWidth="1"/>
    <col min="9" max="16384" width="9.140625" style="182" customWidth="1"/>
  </cols>
  <sheetData>
    <row r="2" spans="1:10" ht="15.75">
      <c r="A2" s="181" t="s">
        <v>337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2" ht="12.75">
      <c r="A3" s="163"/>
      <c r="B3" s="163"/>
    </row>
    <row r="4" ht="13.5" thickBot="1">
      <c r="F4" s="184" t="s">
        <v>338</v>
      </c>
    </row>
    <row r="5" spans="1:6" ht="17.25" customHeight="1">
      <c r="A5" s="185" t="s">
        <v>339</v>
      </c>
      <c r="B5" s="186" t="s">
        <v>340</v>
      </c>
      <c r="C5" s="186" t="s">
        <v>341</v>
      </c>
      <c r="D5" s="891" t="s">
        <v>342</v>
      </c>
      <c r="E5" s="892"/>
      <c r="F5" s="893"/>
    </row>
    <row r="6" spans="1:6" ht="14.25" customHeight="1" thickBot="1">
      <c r="A6" s="187" t="s">
        <v>343</v>
      </c>
      <c r="B6" s="188" t="s">
        <v>344</v>
      </c>
      <c r="C6" s="188" t="s">
        <v>274</v>
      </c>
      <c r="D6" s="189" t="s">
        <v>345</v>
      </c>
      <c r="E6" s="190" t="s">
        <v>346</v>
      </c>
      <c r="F6" s="191" t="s">
        <v>244</v>
      </c>
    </row>
    <row r="7" spans="1:6" ht="25.5">
      <c r="A7" s="192">
        <v>1</v>
      </c>
      <c r="B7" s="192">
        <v>233340</v>
      </c>
      <c r="C7" s="193" t="s">
        <v>280</v>
      </c>
      <c r="D7" s="615"/>
      <c r="E7" s="616"/>
      <c r="F7" s="617"/>
    </row>
    <row r="8" spans="1:6" ht="25.5">
      <c r="A8" s="961">
        <v>2</v>
      </c>
      <c r="B8" s="961"/>
      <c r="C8" s="962" t="s">
        <v>273</v>
      </c>
      <c r="D8" s="615">
        <v>95009</v>
      </c>
      <c r="E8" s="963">
        <v>0</v>
      </c>
      <c r="F8" s="964">
        <f>SUM(D8:E8)</f>
        <v>95009</v>
      </c>
    </row>
    <row r="9" spans="1:6" ht="38.25">
      <c r="A9" s="194">
        <v>3</v>
      </c>
      <c r="B9" s="194"/>
      <c r="C9" s="195" t="s">
        <v>275</v>
      </c>
      <c r="D9" s="618">
        <v>6044</v>
      </c>
      <c r="E9" s="619">
        <v>0</v>
      </c>
      <c r="F9" s="620">
        <f>SUM(D9:E9)</f>
        <v>6044</v>
      </c>
    </row>
    <row r="10" spans="1:6" ht="13.5" thickBot="1">
      <c r="A10" s="196" t="s">
        <v>1250</v>
      </c>
      <c r="B10" s="196"/>
      <c r="C10" s="197" t="s">
        <v>348</v>
      </c>
      <c r="D10" s="621">
        <f>SUM(D7:D9)</f>
        <v>101053</v>
      </c>
      <c r="E10" s="622">
        <f>SUM(E7:E9)</f>
        <v>0</v>
      </c>
      <c r="F10" s="623">
        <f>SUM(F7:F9)</f>
        <v>101053</v>
      </c>
    </row>
    <row r="11" spans="1:2" ht="15.75">
      <c r="A11" s="198"/>
      <c r="B11" s="198"/>
    </row>
    <row r="12" spans="1:2" ht="14.25" customHeight="1">
      <c r="A12" s="198"/>
      <c r="B12" s="198"/>
    </row>
    <row r="13" spans="1:2" ht="15.75">
      <c r="A13" s="162" t="s">
        <v>360</v>
      </c>
      <c r="B13" s="162"/>
    </row>
    <row r="14" spans="1:2" ht="15.75">
      <c r="A14" s="162"/>
      <c r="B14" s="162"/>
    </row>
    <row r="15" spans="1:6" ht="12.75">
      <c r="A15" s="199"/>
      <c r="B15" s="199"/>
      <c r="C15" s="199"/>
      <c r="D15" s="199"/>
      <c r="E15" s="199"/>
      <c r="F15" s="199"/>
    </row>
    <row r="16" ht="24.75" customHeight="1"/>
    <row r="17" spans="1:6" ht="15" customHeight="1">
      <c r="A17" s="181" t="s">
        <v>349</v>
      </c>
      <c r="B17" s="181"/>
      <c r="C17" s="181"/>
      <c r="D17" s="181"/>
      <c r="E17" s="181"/>
      <c r="F17" s="181"/>
    </row>
    <row r="18" spans="1:2" ht="17.25" customHeight="1">
      <c r="A18" s="163"/>
      <c r="B18" s="163"/>
    </row>
    <row r="19" ht="15" customHeight="1" thickBot="1">
      <c r="F19" s="184" t="s">
        <v>338</v>
      </c>
    </row>
    <row r="20" spans="1:6" ht="16.5" customHeight="1">
      <c r="A20" s="185" t="s">
        <v>339</v>
      </c>
      <c r="B20" s="186" t="s">
        <v>340</v>
      </c>
      <c r="C20" s="186" t="s">
        <v>341</v>
      </c>
      <c r="D20" s="891" t="s">
        <v>350</v>
      </c>
      <c r="E20" s="892"/>
      <c r="F20" s="893"/>
    </row>
    <row r="21" spans="1:6" ht="15" customHeight="1" thickBot="1">
      <c r="A21" s="200" t="s">
        <v>343</v>
      </c>
      <c r="B21" s="201" t="s">
        <v>344</v>
      </c>
      <c r="C21" s="201" t="s">
        <v>344</v>
      </c>
      <c r="D21" s="202" t="s">
        <v>345</v>
      </c>
      <c r="E21" s="203" t="s">
        <v>346</v>
      </c>
      <c r="F21" s="204" t="s">
        <v>244</v>
      </c>
    </row>
    <row r="22" spans="1:6" ht="15" customHeight="1" thickBot="1">
      <c r="A22" s="888" t="s">
        <v>351</v>
      </c>
      <c r="B22" s="889"/>
      <c r="C22" s="889"/>
      <c r="D22" s="889"/>
      <c r="E22" s="889"/>
      <c r="F22" s="890"/>
    </row>
    <row r="23" spans="1:6" ht="12.75">
      <c r="A23" s="624">
        <v>1</v>
      </c>
      <c r="B23" s="625"/>
      <c r="C23" s="626"/>
      <c r="D23" s="627">
        <v>0</v>
      </c>
      <c r="E23" s="628">
        <v>0</v>
      </c>
      <c r="F23" s="629">
        <v>0</v>
      </c>
    </row>
    <row r="24" spans="1:6" ht="13.5" thickBot="1">
      <c r="A24" s="624">
        <v>2</v>
      </c>
      <c r="B24" s="625"/>
      <c r="C24" s="626"/>
      <c r="D24" s="627">
        <v>0</v>
      </c>
      <c r="E24" s="628">
        <v>0</v>
      </c>
      <c r="F24" s="629">
        <v>0</v>
      </c>
    </row>
    <row r="25" spans="1:6" ht="13.5" thickBot="1">
      <c r="A25" s="888" t="s">
        <v>352</v>
      </c>
      <c r="B25" s="889"/>
      <c r="C25" s="889"/>
      <c r="D25" s="889"/>
      <c r="E25" s="889"/>
      <c r="F25" s="890"/>
    </row>
    <row r="26" spans="1:6" ht="12.75">
      <c r="A26" s="624">
        <v>1</v>
      </c>
      <c r="B26" s="625"/>
      <c r="C26" s="626"/>
      <c r="D26" s="627">
        <v>0</v>
      </c>
      <c r="E26" s="628">
        <v>0</v>
      </c>
      <c r="F26" s="629">
        <v>0</v>
      </c>
    </row>
    <row r="27" spans="1:6" ht="13.5" thickBot="1">
      <c r="A27" s="624">
        <v>2</v>
      </c>
      <c r="B27" s="625"/>
      <c r="C27" s="626"/>
      <c r="D27" s="627">
        <v>0</v>
      </c>
      <c r="E27" s="628">
        <v>0</v>
      </c>
      <c r="F27" s="629">
        <v>0</v>
      </c>
    </row>
    <row r="28" spans="1:6" ht="13.5" thickBot="1">
      <c r="A28" s="888" t="s">
        <v>353</v>
      </c>
      <c r="B28" s="889"/>
      <c r="C28" s="889"/>
      <c r="D28" s="889"/>
      <c r="E28" s="889"/>
      <c r="F28" s="890"/>
    </row>
    <row r="29" spans="1:6" ht="12.75">
      <c r="A29" s="630">
        <v>1</v>
      </c>
      <c r="B29" s="631"/>
      <c r="C29" s="632"/>
      <c r="D29" s="633">
        <v>0</v>
      </c>
      <c r="E29" s="634">
        <v>0</v>
      </c>
      <c r="F29" s="635">
        <v>0</v>
      </c>
    </row>
    <row r="30" spans="1:6" ht="13.5" thickBot="1">
      <c r="A30" s="636">
        <v>2</v>
      </c>
      <c r="B30" s="637"/>
      <c r="C30" s="638"/>
      <c r="D30" s="639">
        <v>0</v>
      </c>
      <c r="E30" s="640">
        <v>0</v>
      </c>
      <c r="F30" s="641">
        <v>0</v>
      </c>
    </row>
    <row r="31" ht="15.75">
      <c r="B31" s="198"/>
    </row>
    <row r="32" spans="1:2" ht="15.75">
      <c r="A32" s="198" t="s">
        <v>359</v>
      </c>
      <c r="B32" s="198"/>
    </row>
    <row r="33" spans="1:2" ht="15.75">
      <c r="A33" s="198"/>
      <c r="B33" s="198"/>
    </row>
    <row r="34" spans="1:2" ht="15.75">
      <c r="A34" s="162"/>
      <c r="B34" s="162"/>
    </row>
  </sheetData>
  <mergeCells count="5">
    <mergeCell ref="A28:F28"/>
    <mergeCell ref="D5:F5"/>
    <mergeCell ref="D20:F20"/>
    <mergeCell ref="A22:F22"/>
    <mergeCell ref="A25:F2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kvestorka JU</dc:creator>
  <cp:keywords/>
  <dc:description/>
  <cp:lastModifiedBy>Hana Kropáčková Ing.</cp:lastModifiedBy>
  <cp:lastPrinted>2006-04-18T14:12:09Z</cp:lastPrinted>
  <dcterms:created xsi:type="dcterms:W3CDTF">2006-04-12T22:39:22Z</dcterms:created>
  <dcterms:modified xsi:type="dcterms:W3CDTF">2006-04-28T14:25:41Z</dcterms:modified>
  <cp:category/>
  <cp:version/>
  <cp:contentType/>
  <cp:contentStatus/>
</cp:coreProperties>
</file>